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sertecenergy.sharepoint.com/sites/EnergyStoragesystemsbatteries-Customers/Shared Documents/Customers/Gamma Venture Sp. z o.o/"/>
    </mc:Choice>
  </mc:AlternateContent>
  <xr:revisionPtr revIDLastSave="0" documentId="8_{3721DEB1-20D7-4E46-97D8-1C414C619D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amma" sheetId="6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6" l="1"/>
  <c r="J44" i="6"/>
  <c r="J43" i="6"/>
  <c r="J42" i="6"/>
  <c r="J41" i="6"/>
  <c r="J40" i="6"/>
  <c r="J39" i="6"/>
  <c r="J38" i="6"/>
  <c r="J37" i="6"/>
  <c r="J36" i="6"/>
  <c r="J35" i="6"/>
  <c r="J34" i="6"/>
  <c r="M34" i="6"/>
  <c r="N34" i="6" s="1"/>
  <c r="K34" i="6"/>
  <c r="L34" i="6" s="1"/>
  <c r="I34" i="6"/>
  <c r="G34" i="6"/>
  <c r="H34" i="6" s="1"/>
  <c r="E34" i="6"/>
  <c r="F34" i="6" s="1"/>
  <c r="N76" i="6"/>
  <c r="N75" i="6"/>
  <c r="N74" i="6"/>
  <c r="N73" i="6"/>
  <c r="N72" i="6"/>
  <c r="N71" i="6"/>
  <c r="N70" i="6"/>
  <c r="M63" i="6"/>
  <c r="N63" i="6" s="1"/>
  <c r="M62" i="6"/>
  <c r="N62" i="6" s="1"/>
  <c r="M61" i="6"/>
  <c r="N61" i="6" s="1"/>
  <c r="M60" i="6"/>
  <c r="N60" i="6" s="1"/>
  <c r="M59" i="6"/>
  <c r="N59" i="6" s="1"/>
  <c r="N58" i="6" s="1"/>
  <c r="M57" i="6"/>
  <c r="N57" i="6" s="1"/>
  <c r="M56" i="6"/>
  <c r="N56" i="6" s="1"/>
  <c r="N54" i="6" s="1"/>
  <c r="N55" i="6"/>
  <c r="M52" i="6"/>
  <c r="N52" i="6" s="1"/>
  <c r="M51" i="6"/>
  <c r="M49" i="6"/>
  <c r="N49" i="6" s="1"/>
  <c r="N48" i="6"/>
  <c r="M47" i="6"/>
  <c r="N47" i="6" s="1"/>
  <c r="N46" i="6" s="1"/>
  <c r="N45" i="6"/>
  <c r="N44" i="6"/>
  <c r="M43" i="6"/>
  <c r="N43" i="6" s="1"/>
  <c r="M42" i="6"/>
  <c r="N42" i="6" s="1"/>
  <c r="M41" i="6"/>
  <c r="N41" i="6" s="1"/>
  <c r="M40" i="6"/>
  <c r="N40" i="6" s="1"/>
  <c r="N39" i="6"/>
  <c r="M38" i="6"/>
  <c r="N38" i="6" s="1"/>
  <c r="N37" i="6"/>
  <c r="N36" i="6"/>
  <c r="N35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 s="1"/>
  <c r="L76" i="6"/>
  <c r="L75" i="6"/>
  <c r="L74" i="6"/>
  <c r="L73" i="6"/>
  <c r="L72" i="6"/>
  <c r="L71" i="6"/>
  <c r="J76" i="6"/>
  <c r="J75" i="6"/>
  <c r="J74" i="6"/>
  <c r="J73" i="6"/>
  <c r="J72" i="6"/>
  <c r="J71" i="6"/>
  <c r="H76" i="6"/>
  <c r="H75" i="6"/>
  <c r="H74" i="6"/>
  <c r="H73" i="6"/>
  <c r="H72" i="6"/>
  <c r="H71" i="6"/>
  <c r="F71" i="6"/>
  <c r="F74" i="6"/>
  <c r="F73" i="6"/>
  <c r="F72" i="6"/>
  <c r="L63" i="6"/>
  <c r="L62" i="6"/>
  <c r="L61" i="6"/>
  <c r="J63" i="6"/>
  <c r="J62" i="6"/>
  <c r="H63" i="6"/>
  <c r="H62" i="6"/>
  <c r="H61" i="6"/>
  <c r="H60" i="6"/>
  <c r="H59" i="6"/>
  <c r="F63" i="6"/>
  <c r="F62" i="6"/>
  <c r="F61" i="6"/>
  <c r="F60" i="6"/>
  <c r="F59" i="6"/>
  <c r="L57" i="6"/>
  <c r="L56" i="6"/>
  <c r="L55" i="6"/>
  <c r="J57" i="6"/>
  <c r="J56" i="6"/>
  <c r="J55" i="6"/>
  <c r="H57" i="6"/>
  <c r="H56" i="6"/>
  <c r="H55" i="6"/>
  <c r="F57" i="6"/>
  <c r="F56" i="6"/>
  <c r="F55" i="6"/>
  <c r="L52" i="6"/>
  <c r="J52" i="6"/>
  <c r="H52" i="6"/>
  <c r="F52" i="6"/>
  <c r="L48" i="6"/>
  <c r="J48" i="6"/>
  <c r="J47" i="6"/>
  <c r="H49" i="6"/>
  <c r="H48" i="6"/>
  <c r="H47" i="6"/>
  <c r="F49" i="6"/>
  <c r="F48" i="6"/>
  <c r="F47" i="6"/>
  <c r="L45" i="6"/>
  <c r="L44" i="6"/>
  <c r="L39" i="6"/>
  <c r="L37" i="6"/>
  <c r="L36" i="6"/>
  <c r="L35" i="6"/>
  <c r="H45" i="6"/>
  <c r="H44" i="6"/>
  <c r="H43" i="6"/>
  <c r="H42" i="6"/>
  <c r="H41" i="6"/>
  <c r="H40" i="6"/>
  <c r="H39" i="6"/>
  <c r="H37" i="6"/>
  <c r="H36" i="6"/>
  <c r="H35" i="6"/>
  <c r="F45" i="6"/>
  <c r="F44" i="6"/>
  <c r="F43" i="6"/>
  <c r="F42" i="6"/>
  <c r="F41" i="6"/>
  <c r="F40" i="6"/>
  <c r="F39" i="6"/>
  <c r="F38" i="6"/>
  <c r="F37" i="6"/>
  <c r="F36" i="6"/>
  <c r="F35" i="6"/>
  <c r="K63" i="6"/>
  <c r="K62" i="6"/>
  <c r="K61" i="6"/>
  <c r="K60" i="6"/>
  <c r="L60" i="6" s="1"/>
  <c r="K59" i="6"/>
  <c r="L59" i="6" s="1"/>
  <c r="K57" i="6"/>
  <c r="K56" i="6"/>
  <c r="K52" i="6"/>
  <c r="K51" i="6"/>
  <c r="K49" i="6"/>
  <c r="L49" i="6" s="1"/>
  <c r="K47" i="6"/>
  <c r="L47" i="6" s="1"/>
  <c r="K43" i="6"/>
  <c r="L43" i="6" s="1"/>
  <c r="K42" i="6"/>
  <c r="L42" i="6" s="1"/>
  <c r="K41" i="6"/>
  <c r="L41" i="6" s="1"/>
  <c r="K40" i="6"/>
  <c r="L40" i="6" s="1"/>
  <c r="K38" i="6"/>
  <c r="L38" i="6" s="1"/>
  <c r="I63" i="6"/>
  <c r="I62" i="6"/>
  <c r="I61" i="6"/>
  <c r="J61" i="6" s="1"/>
  <c r="I60" i="6"/>
  <c r="J60" i="6" s="1"/>
  <c r="I59" i="6"/>
  <c r="J59" i="6" s="1"/>
  <c r="I57" i="6"/>
  <c r="I56" i="6"/>
  <c r="I52" i="6"/>
  <c r="I51" i="6"/>
  <c r="I49" i="6"/>
  <c r="J49" i="6" s="1"/>
  <c r="I47" i="6"/>
  <c r="I43" i="6"/>
  <c r="I42" i="6"/>
  <c r="I41" i="6"/>
  <c r="I40" i="6"/>
  <c r="I38" i="6"/>
  <c r="G63" i="6"/>
  <c r="G62" i="6"/>
  <c r="G61" i="6"/>
  <c r="G60" i="6"/>
  <c r="G59" i="6"/>
  <c r="G57" i="6"/>
  <c r="G56" i="6"/>
  <c r="G52" i="6"/>
  <c r="G51" i="6"/>
  <c r="G49" i="6"/>
  <c r="G47" i="6"/>
  <c r="G43" i="6"/>
  <c r="G42" i="6"/>
  <c r="G41" i="6"/>
  <c r="G40" i="6"/>
  <c r="G38" i="6"/>
  <c r="H38" i="6" s="1"/>
  <c r="E38" i="6"/>
  <c r="E51" i="6"/>
  <c r="E57" i="6"/>
  <c r="E56" i="6"/>
  <c r="E43" i="6"/>
  <c r="E42" i="6"/>
  <c r="E41" i="6"/>
  <c r="E63" i="6"/>
  <c r="E62" i="6"/>
  <c r="E61" i="6"/>
  <c r="E60" i="6"/>
  <c r="E59" i="6"/>
  <c r="E52" i="6"/>
  <c r="E49" i="6"/>
  <c r="E47" i="6"/>
  <c r="E40" i="6"/>
  <c r="F76" i="6"/>
  <c r="F75" i="6"/>
  <c r="F32" i="6"/>
  <c r="H32" i="6" s="1"/>
  <c r="J32" i="6" s="1"/>
  <c r="L32" i="6" s="1"/>
  <c r="F31" i="6"/>
  <c r="H31" i="6" s="1"/>
  <c r="J31" i="6" s="1"/>
  <c r="L31" i="6" s="1"/>
  <c r="F30" i="6"/>
  <c r="H30" i="6" s="1"/>
  <c r="J30" i="6" s="1"/>
  <c r="L30" i="6" s="1"/>
  <c r="F29" i="6"/>
  <c r="H29" i="6" s="1"/>
  <c r="J29" i="6" s="1"/>
  <c r="L29" i="6" s="1"/>
  <c r="F28" i="6"/>
  <c r="H28" i="6" s="1"/>
  <c r="J28" i="6" s="1"/>
  <c r="L28" i="6" s="1"/>
  <c r="F27" i="6"/>
  <c r="H27" i="6" s="1"/>
  <c r="F25" i="6"/>
  <c r="H25" i="6" s="1"/>
  <c r="J25" i="6" s="1"/>
  <c r="L25" i="6" s="1"/>
  <c r="F24" i="6"/>
  <c r="H24" i="6" s="1"/>
  <c r="J24" i="6" s="1"/>
  <c r="L24" i="6" s="1"/>
  <c r="F23" i="6"/>
  <c r="H23" i="6" s="1"/>
  <c r="J23" i="6" s="1"/>
  <c r="L23" i="6" s="1"/>
  <c r="F22" i="6"/>
  <c r="H22" i="6" s="1"/>
  <c r="F21" i="6"/>
  <c r="H21" i="6" s="1"/>
  <c r="J21" i="6" s="1"/>
  <c r="L21" i="6" s="1"/>
  <c r="F20" i="6"/>
  <c r="H20" i="6" s="1"/>
  <c r="J20" i="6" s="1"/>
  <c r="L20" i="6" s="1"/>
  <c r="F18" i="6"/>
  <c r="H18" i="6" s="1"/>
  <c r="J18" i="6" s="1"/>
  <c r="L18" i="6" s="1"/>
  <c r="F17" i="6"/>
  <c r="H17" i="6" s="1"/>
  <c r="J17" i="6" s="1"/>
  <c r="L17" i="6" s="1"/>
  <c r="F16" i="6"/>
  <c r="H16" i="6" s="1"/>
  <c r="J16" i="6" s="1"/>
  <c r="L16" i="6" s="1"/>
  <c r="F15" i="6"/>
  <c r="H15" i="6" s="1"/>
  <c r="D59" i="6"/>
  <c r="D43" i="6"/>
  <c r="D35" i="6"/>
  <c r="E53" i="6" l="1"/>
  <c r="F53" i="6" s="1"/>
  <c r="F51" i="6"/>
  <c r="K53" i="6"/>
  <c r="L53" i="6" s="1"/>
  <c r="L51" i="6"/>
  <c r="I53" i="6"/>
  <c r="J53" i="6" s="1"/>
  <c r="J51" i="6"/>
  <c r="G53" i="6"/>
  <c r="H53" i="6" s="1"/>
  <c r="H51" i="6"/>
  <c r="N33" i="6"/>
  <c r="M53" i="6"/>
  <c r="N53" i="6" s="1"/>
  <c r="N51" i="6"/>
  <c r="N50" i="6" s="1"/>
  <c r="F70" i="6"/>
  <c r="H54" i="6"/>
  <c r="F50" i="6"/>
  <c r="F46" i="6"/>
  <c r="H14" i="6"/>
  <c r="J15" i="6"/>
  <c r="H46" i="6"/>
  <c r="J27" i="6"/>
  <c r="H26" i="6"/>
  <c r="J22" i="6"/>
  <c r="H19" i="6"/>
  <c r="H58" i="6"/>
  <c r="H70" i="6"/>
  <c r="F26" i="6"/>
  <c r="F54" i="6"/>
  <c r="F14" i="6"/>
  <c r="F58" i="6"/>
  <c r="F19" i="6"/>
  <c r="N65" i="6" l="1"/>
  <c r="N67" i="6" s="1"/>
  <c r="N79" i="6" s="1"/>
  <c r="N80" i="6" s="1"/>
  <c r="L54" i="6"/>
  <c r="J54" i="6"/>
  <c r="F33" i="6"/>
  <c r="F65" i="6" s="1"/>
  <c r="H50" i="6"/>
  <c r="J14" i="6"/>
  <c r="L15" i="6"/>
  <c r="L14" i="6" s="1"/>
  <c r="L46" i="6"/>
  <c r="J46" i="6"/>
  <c r="L27" i="6"/>
  <c r="L26" i="6" s="1"/>
  <c r="J26" i="6"/>
  <c r="L22" i="6"/>
  <c r="L19" i="6" s="1"/>
  <c r="J19" i="6"/>
  <c r="L58" i="6"/>
  <c r="J58" i="6"/>
  <c r="L70" i="6"/>
  <c r="J70" i="6"/>
  <c r="H33" i="6" l="1"/>
  <c r="H65" i="6" s="1"/>
  <c r="H67" i="6" s="1"/>
  <c r="H79" i="6" s="1"/>
  <c r="H80" i="6" s="1"/>
  <c r="F67" i="6"/>
  <c r="F79" i="6" s="1"/>
  <c r="F80" i="6" s="1"/>
  <c r="J50" i="6"/>
  <c r="L50" i="6"/>
  <c r="L33" i="6" l="1"/>
  <c r="L65" i="6" s="1"/>
  <c r="L67" i="6" s="1"/>
  <c r="L79" i="6" s="1"/>
  <c r="L80" i="6" s="1"/>
  <c r="J33" i="6"/>
  <c r="J65" i="6" s="1"/>
  <c r="J67" i="6" s="1"/>
  <c r="J79" i="6" s="1"/>
  <c r="J80" i="6" s="1"/>
</calcChain>
</file>

<file path=xl/sharedStrings.xml><?xml version="1.0" encoding="utf-8"?>
<sst xmlns="http://schemas.openxmlformats.org/spreadsheetml/2006/main" count="125" uniqueCount="94">
  <si>
    <r>
      <rPr>
        <sz val="10"/>
        <rFont val="Times New Roman"/>
        <family val="1"/>
      </rPr>
      <t>Analiza akustyczna</t>
    </r>
  </si>
  <si>
    <r>
      <rPr>
        <sz val="10"/>
        <rFont val="Times New Roman"/>
        <family val="1"/>
      </rPr>
      <t>Zamienne pozwolenie na budowę</t>
    </r>
  </si>
  <si>
    <r>
      <rPr>
        <sz val="10"/>
        <rFont val="Times New Roman"/>
        <family val="1"/>
      </rPr>
      <t>Projekt techniczny elektryczny</t>
    </r>
  </si>
  <si>
    <r>
      <rPr>
        <sz val="10"/>
        <rFont val="Times New Roman"/>
        <family val="1"/>
      </rPr>
      <t>Projekt techniczny konstrukcyjny</t>
    </r>
  </si>
  <si>
    <t>Stawka</t>
  </si>
  <si>
    <t>Opis stawski</t>
  </si>
  <si>
    <t>Od lokalizacji</t>
  </si>
  <si>
    <t>na WP</t>
  </si>
  <si>
    <t>na trasę SN</t>
  </si>
  <si>
    <t>Moc systemu</t>
  </si>
  <si>
    <t>Pojemność systemu</t>
  </si>
  <si>
    <t>Stacje przekształcania mocy</t>
  </si>
  <si>
    <t>Kontenery ME</t>
  </si>
  <si>
    <t>Kierownik budowy</t>
  </si>
  <si>
    <t>4 mies</t>
  </si>
  <si>
    <t>Prowadzenie budowy</t>
  </si>
  <si>
    <t>m2</t>
  </si>
  <si>
    <t xml:space="preserve">Projekt EAZ wraz z uzgodnieniem </t>
  </si>
  <si>
    <t>Projekt telemachniki wraz z uzgodnieniem</t>
  </si>
  <si>
    <t xml:space="preserve">Projekt układów pomiarowychi wraz z uzgodnieniem </t>
  </si>
  <si>
    <t>Projekt budowlano wykonawczy przyłączy SN wraz ze zgłoszeniem do Starostwa Powiatowego</t>
  </si>
  <si>
    <r>
      <rPr>
        <sz val="10"/>
        <rFont val="Times New Roman"/>
        <family val="1"/>
      </rPr>
      <t>Konstrukcja dróg wewnętrznych, ogrodzenie itp.</t>
    </r>
  </si>
  <si>
    <r>
      <rPr>
        <sz val="10"/>
        <rFont val="Times New Roman"/>
        <family val="1"/>
      </rPr>
      <t>Instaslacja odgromowa, uziemienie, dobór kabli DC,</t>
    </r>
  </si>
  <si>
    <r>
      <rPr>
        <b/>
        <sz val="10"/>
        <rFont val="Times New Roman"/>
        <family val="1"/>
      </rPr>
      <t>Projekt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budowlany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zamienny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techniczny</t>
    </r>
  </si>
  <si>
    <r>
      <rPr>
        <b/>
        <sz val="10"/>
        <rFont val="Times New Roman"/>
        <family val="1"/>
      </rPr>
      <t>Projekt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Wykonwczy</t>
    </r>
  </si>
  <si>
    <t>Ilość przyłączy</t>
  </si>
  <si>
    <t>mb</t>
  </si>
  <si>
    <t>Wybudowanie drogi I zjazdu wersja podstawowa (geowłóknina i tłuczeń) do 30cm</t>
  </si>
  <si>
    <t>Wybudowanie drogi o wyższej nośności (wykopy podsypka, geowłóknina tłuczeń) przekroj 60 cm</t>
  </si>
  <si>
    <t>Droga wewnętrzna mb</t>
  </si>
  <si>
    <t>Powierzchnia bez wegetacji</t>
  </si>
  <si>
    <t>Uprzątnięcie placu budowy</t>
  </si>
  <si>
    <t>Przygotowanie terenu (usunięcie krzewów, wyrównanie, wykonanie pododłoża bez wegetacji)</t>
  </si>
  <si>
    <t>Plac manewrowy utwardzony (geowłóknina i tłuczeń)</t>
  </si>
  <si>
    <t>Długość trasy kablowej SN</t>
  </si>
  <si>
    <t xml:space="preserve">Całkowita powierzchnia terenu pod inwestycję </t>
  </si>
  <si>
    <t>Plac manewrowy / teren utwardzony</t>
  </si>
  <si>
    <t>Dlugosc ogrodzenia</t>
  </si>
  <si>
    <t>Ogrodzenie panelowe terenu</t>
  </si>
  <si>
    <t>szt</t>
  </si>
  <si>
    <t>Brama wjazdowa</t>
  </si>
  <si>
    <t>Fundamenty pod kontenery</t>
  </si>
  <si>
    <t>Uziemienie otokowe, połączenia wyrównawcze</t>
  </si>
  <si>
    <t>kpl</t>
  </si>
  <si>
    <t>kpl/kontener</t>
  </si>
  <si>
    <t>Ubezpieczenie</t>
  </si>
  <si>
    <t>BHP (nadzór, szkolenie, ubrania, środki ochrony)</t>
  </si>
  <si>
    <r>
      <rPr>
        <sz val="10"/>
        <rFont val="Times New Roman"/>
        <family val="1"/>
      </rPr>
      <t>Zaplecze budowy</t>
    </r>
    <r>
      <rPr>
        <sz val="10"/>
        <color rgb="FF000000"/>
        <rFont val="Times New Roman"/>
        <family val="1"/>
      </rPr>
      <t xml:space="preserve"> (kontener socjalny, toaleta, zasilanie placu budowy, ogrodzenie i oznakowanie)</t>
    </r>
  </si>
  <si>
    <r>
      <rPr>
        <sz val="10"/>
        <rFont val="Times New Roman"/>
        <family val="1"/>
      </rPr>
      <t>Ochrona mienia</t>
    </r>
  </si>
  <si>
    <t>Instalacja odgromowa (maszty 8m, uziom, sitka ekwipotencjalna)</t>
  </si>
  <si>
    <t>Oświetlenie terenu, słupy, oprawy, skrzynka sterująca</t>
  </si>
  <si>
    <t>Telemechanika</t>
  </si>
  <si>
    <t>Układ pomiarowo-rozliczeniowy</t>
  </si>
  <si>
    <t>CCTV z rejestratorami i instalacją</t>
  </si>
  <si>
    <t>kpl/obiekt</t>
  </si>
  <si>
    <t>System ochrony technicznej z instalacją</t>
  </si>
  <si>
    <t>Kontenery bateryjne 5MWh</t>
  </si>
  <si>
    <t>EMS BESS kontroler</t>
  </si>
  <si>
    <t>Okablowanie BESS (DC + AC AUX + FIBER)</t>
  </si>
  <si>
    <t>Okablowanie SN na terenie obiektu</t>
  </si>
  <si>
    <t>Trasa kablowa SN z obiektu do GPZ</t>
  </si>
  <si>
    <t>Instalacja i uruchomienie urządzeń</t>
  </si>
  <si>
    <t>Usadowienie urządzeń na fundamentach (dźwig, drogi tymczasowe)</t>
  </si>
  <si>
    <t>usługa/kontener</t>
  </si>
  <si>
    <t>Pomiary lini zasilającej</t>
  </si>
  <si>
    <t>linia</t>
  </si>
  <si>
    <t>urządzenie</t>
  </si>
  <si>
    <t>Prace budowlane</t>
  </si>
  <si>
    <t>Prace instalacyjne</t>
  </si>
  <si>
    <t>Pomiary rezystancji uziemienia i izolacji</t>
  </si>
  <si>
    <t>Energetyzacja, pozwolenie na użytkowanie</t>
  </si>
  <si>
    <t>Kabel zasilający SN z obiektu do GPZ (240mm2, 20kV)</t>
  </si>
  <si>
    <t>Głowice kablowe SN z montażem (obiekt)</t>
  </si>
  <si>
    <t>Głowice kablowe SN z montażem (złącze kablowe)</t>
  </si>
  <si>
    <t>Okablowanie systemu ME</t>
  </si>
  <si>
    <t xml:space="preserve">Przyłącze SN </t>
  </si>
  <si>
    <t>Urządzenia energetyczne wg. WP</t>
  </si>
  <si>
    <t>Usługa inwestora zastępczego, gwarancje ubezpieczeniowe NWU i UU</t>
  </si>
  <si>
    <t>Urządzenia magazynowania energii</t>
  </si>
  <si>
    <t>Kłodzko</t>
  </si>
  <si>
    <t>Lubliniec</t>
  </si>
  <si>
    <t>Mikołów</t>
  </si>
  <si>
    <t>Tarnowskie Góry</t>
  </si>
  <si>
    <t>Ilosc</t>
  </si>
  <si>
    <t>Na lokalizacje</t>
  </si>
  <si>
    <t>Złącze kablowe / Bramka pomiarowa</t>
  </si>
  <si>
    <t>SUMA EPC</t>
  </si>
  <si>
    <t>CALKOWITY BUDZET PROJEKTU</t>
  </si>
  <si>
    <t>Kontenery bateryjne 4.18MWh</t>
  </si>
  <si>
    <t>EMS Site kontroler z VPN i UPS, licencją i integracją</t>
  </si>
  <si>
    <t>Stacja przekształcania energii 2MVA</t>
  </si>
  <si>
    <t>Stacja przekształcania energii 4MVA</t>
  </si>
  <si>
    <t>Myszków</t>
  </si>
  <si>
    <t>Budżet na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</si>
</sst>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43" fontId="4" fillId="0" borderId="0" xfId="1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43" fontId="4" fillId="2" borderId="1" xfId="1" applyFont="1" applyFill="1" applyBorder="1" applyAlignment="1">
      <alignment horizontal="right" vertical="top" wrapText="1"/>
    </xf>
    <xf numFmtId="43" fontId="3" fillId="2" borderId="1" xfId="1" applyFont="1" applyFill="1" applyBorder="1" applyAlignment="1">
      <alignment horizontal="right" vertical="top" wrapText="1"/>
    </xf>
    <xf numFmtId="43" fontId="0" fillId="2" borderId="1" xfId="0" applyNumberForma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3" fontId="0" fillId="0" borderId="1" xfId="1" applyFont="1" applyBorder="1" applyAlignment="1">
      <alignment horizontal="right" vertical="top" wrapText="1"/>
    </xf>
    <xf numFmtId="43" fontId="4" fillId="0" borderId="1" xfId="0" applyNumberFormat="1" applyFont="1" applyBorder="1" applyAlignment="1">
      <alignment horizontal="left" vertical="top"/>
    </xf>
    <xf numFmtId="43" fontId="0" fillId="2" borderId="1" xfId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43" fontId="0" fillId="2" borderId="1" xfId="1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3" fontId="0" fillId="0" borderId="1" xfId="1" applyFont="1" applyBorder="1" applyAlignment="1">
      <alignment horizontal="left" vertical="top"/>
    </xf>
    <xf numFmtId="43" fontId="0" fillId="4" borderId="1" xfId="1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43" fontId="8" fillId="2" borderId="1" xfId="1" applyFont="1" applyFill="1" applyBorder="1" applyAlignment="1">
      <alignment horizontal="left" vertical="top"/>
    </xf>
    <xf numFmtId="43" fontId="8" fillId="2" borderId="1" xfId="0" applyNumberFormat="1" applyFont="1" applyFill="1" applyBorder="1" applyAlignment="1">
      <alignment horizontal="left" vertical="top"/>
    </xf>
    <xf numFmtId="43" fontId="3" fillId="0" borderId="1" xfId="1" applyFont="1" applyBorder="1" applyAlignment="1">
      <alignment horizontal="left" vertical="top"/>
    </xf>
    <xf numFmtId="0" fontId="10" fillId="5" borderId="0" xfId="0" applyFont="1" applyFill="1" applyAlignment="1">
      <alignment horizontal="left" vertical="top"/>
    </xf>
    <xf numFmtId="43" fontId="10" fillId="5" borderId="0" xfId="0" applyNumberFormat="1" applyFont="1" applyFill="1" applyAlignment="1">
      <alignment horizontal="left" vertical="top"/>
    </xf>
    <xf numFmtId="43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EAD9-500B-487F-9436-862A5C96EACC}">
  <dimension ref="B1:N80"/>
  <sheetViews>
    <sheetView tabSelected="1" workbookViewId="0">
      <selection activeCell="G51" sqref="G51"/>
    </sheetView>
  </sheetViews>
  <sheetFormatPr defaultRowHeight="13.2" x14ac:dyDescent="0.25"/>
  <cols>
    <col min="2" max="2" width="43" customWidth="1"/>
    <col min="3" max="3" width="13.109375" bestFit="1" customWidth="1"/>
    <col min="4" max="4" width="12.6640625" bestFit="1" customWidth="1"/>
    <col min="5" max="5" width="9.77734375" customWidth="1"/>
    <col min="6" max="6" width="13.109375" bestFit="1" customWidth="1"/>
    <col min="7" max="7" width="7.77734375" bestFit="1" customWidth="1"/>
    <col min="8" max="8" width="17.33203125" customWidth="1"/>
    <col min="9" max="9" width="7.77734375" bestFit="1" customWidth="1"/>
    <col min="10" max="10" width="16.33203125" bestFit="1" customWidth="1"/>
    <col min="11" max="11" width="9.21875" bestFit="1" customWidth="1"/>
    <col min="12" max="12" width="18.44140625" bestFit="1" customWidth="1"/>
    <col min="13" max="13" width="9.21875" bestFit="1" customWidth="1"/>
    <col min="14" max="14" width="18.44140625" bestFit="1" customWidth="1"/>
  </cols>
  <sheetData>
    <row r="1" spans="2:14" x14ac:dyDescent="0.25">
      <c r="B1" s="6"/>
      <c r="D1" s="8"/>
      <c r="E1" s="39" t="s">
        <v>79</v>
      </c>
      <c r="F1" s="39"/>
      <c r="G1" s="35" t="s">
        <v>80</v>
      </c>
      <c r="H1" s="35"/>
      <c r="I1" s="35" t="s">
        <v>81</v>
      </c>
      <c r="J1" s="35"/>
      <c r="K1" s="35" t="s">
        <v>82</v>
      </c>
      <c r="L1" s="35"/>
      <c r="M1" s="39" t="s">
        <v>92</v>
      </c>
      <c r="N1" s="35"/>
    </row>
    <row r="2" spans="2:14" x14ac:dyDescent="0.25">
      <c r="B2" s="6" t="s">
        <v>9</v>
      </c>
      <c r="D2" s="8"/>
      <c r="E2" s="37">
        <v>4</v>
      </c>
      <c r="F2" s="37"/>
      <c r="G2" s="37">
        <v>2</v>
      </c>
      <c r="H2" s="37"/>
      <c r="I2" s="35">
        <v>2</v>
      </c>
      <c r="J2" s="35"/>
      <c r="K2" s="35">
        <v>8</v>
      </c>
      <c r="L2" s="35"/>
      <c r="M2" s="35">
        <v>6</v>
      </c>
      <c r="N2" s="35"/>
    </row>
    <row r="3" spans="2:14" x14ac:dyDescent="0.25">
      <c r="B3" s="6" t="s">
        <v>10</v>
      </c>
      <c r="D3" s="8"/>
      <c r="E3" s="37">
        <v>8</v>
      </c>
      <c r="F3" s="37"/>
      <c r="G3" s="37">
        <v>4</v>
      </c>
      <c r="H3" s="37"/>
      <c r="I3" s="35">
        <v>4</v>
      </c>
      <c r="J3" s="35"/>
      <c r="K3" s="35">
        <v>16</v>
      </c>
      <c r="L3" s="35"/>
      <c r="M3" s="35">
        <v>12</v>
      </c>
      <c r="N3" s="35"/>
    </row>
    <row r="4" spans="2:14" x14ac:dyDescent="0.25">
      <c r="B4" s="6" t="s">
        <v>35</v>
      </c>
      <c r="D4" s="8"/>
      <c r="E4" s="37"/>
      <c r="F4" s="37"/>
      <c r="G4" s="37"/>
      <c r="H4" s="37"/>
      <c r="I4" s="35"/>
      <c r="J4" s="35"/>
      <c r="K4" s="35"/>
      <c r="L4" s="35"/>
      <c r="M4" s="35"/>
      <c r="N4" s="35"/>
    </row>
    <row r="5" spans="2:14" x14ac:dyDescent="0.25">
      <c r="B5" s="6" t="s">
        <v>25</v>
      </c>
      <c r="D5" s="8"/>
      <c r="E5" s="37">
        <v>1</v>
      </c>
      <c r="F5" s="37"/>
      <c r="G5" s="37">
        <v>1</v>
      </c>
      <c r="H5" s="37"/>
      <c r="I5" s="35">
        <v>1</v>
      </c>
      <c r="J5" s="35"/>
      <c r="K5" s="35">
        <v>1</v>
      </c>
      <c r="L5" s="35"/>
      <c r="M5" s="35">
        <v>1</v>
      </c>
      <c r="N5" s="35"/>
    </row>
    <row r="6" spans="2:14" x14ac:dyDescent="0.25">
      <c r="B6" s="6" t="s">
        <v>29</v>
      </c>
      <c r="D6" s="8"/>
      <c r="E6" s="37">
        <v>0</v>
      </c>
      <c r="F6" s="37"/>
      <c r="G6" s="37">
        <v>0</v>
      </c>
      <c r="H6" s="37"/>
      <c r="I6" s="35">
        <v>0</v>
      </c>
      <c r="J6" s="35"/>
      <c r="K6" s="35">
        <v>0</v>
      </c>
      <c r="L6" s="35"/>
      <c r="M6" s="35">
        <v>0</v>
      </c>
      <c r="N6" s="35"/>
    </row>
    <row r="7" spans="2:14" x14ac:dyDescent="0.25">
      <c r="B7" s="6" t="s">
        <v>36</v>
      </c>
      <c r="D7" s="8"/>
      <c r="E7" s="37">
        <v>0</v>
      </c>
      <c r="F7" s="37"/>
      <c r="G7" s="37">
        <v>0</v>
      </c>
      <c r="H7" s="37"/>
      <c r="I7" s="35">
        <v>0</v>
      </c>
      <c r="J7" s="35"/>
      <c r="K7" s="35">
        <v>0</v>
      </c>
      <c r="L7" s="35"/>
      <c r="M7" s="35">
        <v>0</v>
      </c>
      <c r="N7" s="35"/>
    </row>
    <row r="8" spans="2:14" x14ac:dyDescent="0.25">
      <c r="B8" s="6" t="s">
        <v>30</v>
      </c>
      <c r="D8" s="8"/>
      <c r="E8" s="38">
        <v>200</v>
      </c>
      <c r="F8" s="38"/>
      <c r="G8" s="38">
        <v>120</v>
      </c>
      <c r="H8" s="38"/>
      <c r="I8" s="36">
        <v>120</v>
      </c>
      <c r="J8" s="36"/>
      <c r="K8" s="36">
        <v>528</v>
      </c>
      <c r="L8" s="36"/>
      <c r="M8" s="36">
        <v>500</v>
      </c>
      <c r="N8" s="36"/>
    </row>
    <row r="9" spans="2:14" x14ac:dyDescent="0.25">
      <c r="B9" s="6" t="s">
        <v>37</v>
      </c>
      <c r="D9" s="8"/>
      <c r="E9" s="38">
        <v>72</v>
      </c>
      <c r="F9" s="38"/>
      <c r="G9" s="38">
        <v>50</v>
      </c>
      <c r="H9" s="38"/>
      <c r="I9" s="36">
        <v>50</v>
      </c>
      <c r="J9" s="36"/>
      <c r="K9" s="36">
        <v>96</v>
      </c>
      <c r="L9" s="36"/>
      <c r="M9" s="36">
        <v>80</v>
      </c>
      <c r="N9" s="36"/>
    </row>
    <row r="10" spans="2:14" x14ac:dyDescent="0.25">
      <c r="B10" s="6" t="s">
        <v>34</v>
      </c>
      <c r="D10" s="8"/>
      <c r="E10" s="40">
        <v>2800</v>
      </c>
      <c r="F10" s="40"/>
      <c r="G10" s="38">
        <v>250</v>
      </c>
      <c r="H10" s="38"/>
      <c r="I10" s="36">
        <v>50</v>
      </c>
      <c r="J10" s="36"/>
      <c r="K10" s="36">
        <v>2000</v>
      </c>
      <c r="L10" s="36"/>
      <c r="M10" s="36">
        <v>3000</v>
      </c>
      <c r="N10" s="36"/>
    </row>
    <row r="11" spans="2:14" x14ac:dyDescent="0.25">
      <c r="B11" s="6" t="s">
        <v>11</v>
      </c>
      <c r="C11" s="1"/>
      <c r="D11" s="8"/>
      <c r="E11" s="37">
        <v>1</v>
      </c>
      <c r="F11" s="37"/>
      <c r="G11" s="37">
        <v>1</v>
      </c>
      <c r="H11" s="37"/>
      <c r="I11" s="35">
        <v>1</v>
      </c>
      <c r="J11" s="35"/>
      <c r="K11" s="35">
        <v>2</v>
      </c>
      <c r="L11" s="35"/>
      <c r="M11" s="35">
        <v>2</v>
      </c>
      <c r="N11" s="35"/>
    </row>
    <row r="12" spans="2:14" x14ac:dyDescent="0.25">
      <c r="B12" s="6" t="s">
        <v>12</v>
      </c>
      <c r="C12" s="1"/>
      <c r="D12" s="8"/>
      <c r="E12" s="37">
        <v>2</v>
      </c>
      <c r="F12" s="37"/>
      <c r="G12" s="37">
        <v>1</v>
      </c>
      <c r="H12" s="37"/>
      <c r="I12" s="35">
        <v>1</v>
      </c>
      <c r="J12" s="35"/>
      <c r="K12" s="35">
        <v>4</v>
      </c>
      <c r="L12" s="35"/>
      <c r="M12" s="35">
        <v>3</v>
      </c>
      <c r="N12" s="35"/>
    </row>
    <row r="13" spans="2:14" x14ac:dyDescent="0.25">
      <c r="B13" s="6"/>
      <c r="C13" s="1"/>
      <c r="D13" s="8"/>
      <c r="E13" s="8"/>
      <c r="F13" s="1"/>
      <c r="G13" s="1"/>
      <c r="H13" s="1"/>
    </row>
    <row r="14" spans="2:14" x14ac:dyDescent="0.25">
      <c r="B14" s="10" t="s">
        <v>23</v>
      </c>
      <c r="C14" s="11" t="s">
        <v>5</v>
      </c>
      <c r="D14" s="12" t="s">
        <v>4</v>
      </c>
      <c r="E14" s="13" t="s">
        <v>83</v>
      </c>
      <c r="F14" s="14">
        <f>SUM(F15:F18)</f>
        <v>56100</v>
      </c>
      <c r="G14" s="14" t="s">
        <v>83</v>
      </c>
      <c r="H14" s="14">
        <f>SUM(H15:H18)</f>
        <v>56100</v>
      </c>
      <c r="I14" s="14" t="s">
        <v>83</v>
      </c>
      <c r="J14" s="14">
        <f>SUM(J15:J18)</f>
        <v>56100</v>
      </c>
      <c r="K14" s="14" t="s">
        <v>83</v>
      </c>
      <c r="L14" s="14">
        <f>SUM(L15:L18)</f>
        <v>56100</v>
      </c>
      <c r="M14" s="14" t="s">
        <v>83</v>
      </c>
      <c r="N14" s="14">
        <f>SUM(N15:N18)</f>
        <v>56100</v>
      </c>
    </row>
    <row r="15" spans="2:14" x14ac:dyDescent="0.25">
      <c r="B15" s="15" t="s">
        <v>0</v>
      </c>
      <c r="C15" s="3" t="s">
        <v>6</v>
      </c>
      <c r="D15" s="16">
        <v>6600.0000000000009</v>
      </c>
      <c r="E15" s="16">
        <v>1</v>
      </c>
      <c r="F15" s="17">
        <f>D15*E15</f>
        <v>6600.0000000000009</v>
      </c>
      <c r="G15" s="16">
        <v>1</v>
      </c>
      <c r="H15" s="17">
        <f>F15*G15</f>
        <v>6600.0000000000009</v>
      </c>
      <c r="I15" s="16">
        <v>1</v>
      </c>
      <c r="J15" s="17">
        <f>H15*I15</f>
        <v>6600.0000000000009</v>
      </c>
      <c r="K15" s="16">
        <v>1</v>
      </c>
      <c r="L15" s="17">
        <f>J15*K15</f>
        <v>6600.0000000000009</v>
      </c>
      <c r="M15" s="16">
        <v>1</v>
      </c>
      <c r="N15" s="17">
        <f>L15*M15</f>
        <v>6600.0000000000009</v>
      </c>
    </row>
    <row r="16" spans="2:14" x14ac:dyDescent="0.25">
      <c r="B16" s="15" t="s">
        <v>1</v>
      </c>
      <c r="C16" s="3" t="s">
        <v>6</v>
      </c>
      <c r="D16" s="16">
        <v>22000</v>
      </c>
      <c r="E16" s="16">
        <v>1</v>
      </c>
      <c r="F16" s="17">
        <f t="shared" ref="F16:L18" si="0">D16*E16</f>
        <v>22000</v>
      </c>
      <c r="G16" s="16">
        <v>1</v>
      </c>
      <c r="H16" s="17">
        <f t="shared" si="0"/>
        <v>22000</v>
      </c>
      <c r="I16" s="16">
        <v>1</v>
      </c>
      <c r="J16" s="17">
        <f t="shared" si="0"/>
        <v>22000</v>
      </c>
      <c r="K16" s="16">
        <v>1</v>
      </c>
      <c r="L16" s="17">
        <f t="shared" si="0"/>
        <v>22000</v>
      </c>
      <c r="M16" s="16">
        <v>1</v>
      </c>
      <c r="N16" s="17">
        <f t="shared" ref="N16:N18" si="1">L16*M16</f>
        <v>22000</v>
      </c>
    </row>
    <row r="17" spans="2:14" x14ac:dyDescent="0.25">
      <c r="B17" s="15" t="s">
        <v>2</v>
      </c>
      <c r="C17" s="3" t="s">
        <v>6</v>
      </c>
      <c r="D17" s="16">
        <v>11000</v>
      </c>
      <c r="E17" s="16">
        <v>1</v>
      </c>
      <c r="F17" s="17">
        <f t="shared" si="0"/>
        <v>11000</v>
      </c>
      <c r="G17" s="16">
        <v>1</v>
      </c>
      <c r="H17" s="17">
        <f t="shared" si="0"/>
        <v>11000</v>
      </c>
      <c r="I17" s="16">
        <v>1</v>
      </c>
      <c r="J17" s="17">
        <f t="shared" si="0"/>
        <v>11000</v>
      </c>
      <c r="K17" s="16">
        <v>1</v>
      </c>
      <c r="L17" s="17">
        <f t="shared" si="0"/>
        <v>11000</v>
      </c>
      <c r="M17" s="16">
        <v>1</v>
      </c>
      <c r="N17" s="17">
        <f t="shared" si="1"/>
        <v>11000</v>
      </c>
    </row>
    <row r="18" spans="2:14" x14ac:dyDescent="0.25">
      <c r="B18" s="15" t="s">
        <v>3</v>
      </c>
      <c r="C18" s="3" t="s">
        <v>6</v>
      </c>
      <c r="D18" s="16">
        <v>16500</v>
      </c>
      <c r="E18" s="16">
        <v>1</v>
      </c>
      <c r="F18" s="17">
        <f t="shared" si="0"/>
        <v>16500</v>
      </c>
      <c r="G18" s="16">
        <v>1</v>
      </c>
      <c r="H18" s="17">
        <f t="shared" si="0"/>
        <v>16500</v>
      </c>
      <c r="I18" s="16">
        <v>1</v>
      </c>
      <c r="J18" s="17">
        <f t="shared" si="0"/>
        <v>16500</v>
      </c>
      <c r="K18" s="16">
        <v>1</v>
      </c>
      <c r="L18" s="17">
        <f t="shared" si="0"/>
        <v>16500</v>
      </c>
      <c r="M18" s="16">
        <v>1</v>
      </c>
      <c r="N18" s="17">
        <f t="shared" si="1"/>
        <v>16500</v>
      </c>
    </row>
    <row r="19" spans="2:14" x14ac:dyDescent="0.25">
      <c r="B19" s="10" t="s">
        <v>24</v>
      </c>
      <c r="C19" s="11"/>
      <c r="D19" s="18"/>
      <c r="E19" s="18"/>
      <c r="F19" s="14">
        <f>SUM(F20:F25)*1.1</f>
        <v>75240</v>
      </c>
      <c r="G19" s="18"/>
      <c r="H19" s="14">
        <f>SUM(H20:H25)*1.1</f>
        <v>75240</v>
      </c>
      <c r="I19" s="18"/>
      <c r="J19" s="14">
        <f>SUM(J20:J25)*1.1</f>
        <v>75240</v>
      </c>
      <c r="K19" s="18"/>
      <c r="L19" s="14">
        <f>SUM(L20:L25)*1.1</f>
        <v>75240</v>
      </c>
      <c r="M19" s="18"/>
      <c r="N19" s="14">
        <f>SUM(N20:N25)*1.1</f>
        <v>75240</v>
      </c>
    </row>
    <row r="20" spans="2:14" x14ac:dyDescent="0.25">
      <c r="B20" s="15" t="s">
        <v>21</v>
      </c>
      <c r="C20" s="3" t="s">
        <v>6</v>
      </c>
      <c r="D20" s="16">
        <v>5500</v>
      </c>
      <c r="E20" s="16">
        <v>1</v>
      </c>
      <c r="F20" s="17">
        <f t="shared" ref="F20:L25" si="2">D20*E20</f>
        <v>5500</v>
      </c>
      <c r="G20" s="16">
        <v>1</v>
      </c>
      <c r="H20" s="17">
        <f t="shared" si="2"/>
        <v>5500</v>
      </c>
      <c r="I20" s="16">
        <v>1</v>
      </c>
      <c r="J20" s="17">
        <f t="shared" si="2"/>
        <v>5500</v>
      </c>
      <c r="K20" s="16">
        <v>1</v>
      </c>
      <c r="L20" s="17">
        <f t="shared" si="2"/>
        <v>5500</v>
      </c>
      <c r="M20" s="16">
        <v>1</v>
      </c>
      <c r="N20" s="17">
        <f t="shared" ref="N20:N25" si="3">L20*M20</f>
        <v>5500</v>
      </c>
    </row>
    <row r="21" spans="2:14" x14ac:dyDescent="0.25">
      <c r="B21" s="15" t="s">
        <v>22</v>
      </c>
      <c r="C21" s="3" t="s">
        <v>6</v>
      </c>
      <c r="D21" s="16">
        <v>3300.0000000000005</v>
      </c>
      <c r="E21" s="16">
        <v>1</v>
      </c>
      <c r="F21" s="17">
        <f t="shared" si="2"/>
        <v>3300.0000000000005</v>
      </c>
      <c r="G21" s="16">
        <v>1</v>
      </c>
      <c r="H21" s="17">
        <f t="shared" si="2"/>
        <v>3300.0000000000005</v>
      </c>
      <c r="I21" s="16">
        <v>1</v>
      </c>
      <c r="J21" s="17">
        <f t="shared" si="2"/>
        <v>3300.0000000000005</v>
      </c>
      <c r="K21" s="16">
        <v>1</v>
      </c>
      <c r="L21" s="17">
        <f t="shared" si="2"/>
        <v>3300.0000000000005</v>
      </c>
      <c r="M21" s="16">
        <v>1</v>
      </c>
      <c r="N21" s="17">
        <f t="shared" si="3"/>
        <v>3300.0000000000005</v>
      </c>
    </row>
    <row r="22" spans="2:14" x14ac:dyDescent="0.25">
      <c r="B22" s="19" t="s">
        <v>17</v>
      </c>
      <c r="C22" s="3" t="s">
        <v>7</v>
      </c>
      <c r="D22" s="16">
        <v>16500</v>
      </c>
      <c r="E22" s="16">
        <v>1</v>
      </c>
      <c r="F22" s="17">
        <f t="shared" si="2"/>
        <v>16500</v>
      </c>
      <c r="G22" s="16">
        <v>1</v>
      </c>
      <c r="H22" s="17">
        <f t="shared" si="2"/>
        <v>16500</v>
      </c>
      <c r="I22" s="16">
        <v>1</v>
      </c>
      <c r="J22" s="17">
        <f t="shared" si="2"/>
        <v>16500</v>
      </c>
      <c r="K22" s="16">
        <v>1</v>
      </c>
      <c r="L22" s="17">
        <f t="shared" si="2"/>
        <v>16500</v>
      </c>
      <c r="M22" s="16">
        <v>1</v>
      </c>
      <c r="N22" s="17">
        <f t="shared" si="3"/>
        <v>16500</v>
      </c>
    </row>
    <row r="23" spans="2:14" x14ac:dyDescent="0.25">
      <c r="B23" s="19" t="s">
        <v>18</v>
      </c>
      <c r="C23" s="3" t="s">
        <v>7</v>
      </c>
      <c r="D23" s="16">
        <v>15400.000000000002</v>
      </c>
      <c r="E23" s="16">
        <v>1</v>
      </c>
      <c r="F23" s="17">
        <f t="shared" si="2"/>
        <v>15400.000000000002</v>
      </c>
      <c r="G23" s="16">
        <v>1</v>
      </c>
      <c r="H23" s="17">
        <f t="shared" si="2"/>
        <v>15400.000000000002</v>
      </c>
      <c r="I23" s="16">
        <v>1</v>
      </c>
      <c r="J23" s="17">
        <f t="shared" si="2"/>
        <v>15400.000000000002</v>
      </c>
      <c r="K23" s="16">
        <v>1</v>
      </c>
      <c r="L23" s="17">
        <f t="shared" si="2"/>
        <v>15400.000000000002</v>
      </c>
      <c r="M23" s="16">
        <v>1</v>
      </c>
      <c r="N23" s="17">
        <f t="shared" si="3"/>
        <v>15400.000000000002</v>
      </c>
    </row>
    <row r="24" spans="2:14" x14ac:dyDescent="0.25">
      <c r="B24" s="19" t="s">
        <v>19</v>
      </c>
      <c r="C24" s="3" t="s">
        <v>7</v>
      </c>
      <c r="D24" s="16">
        <v>14500</v>
      </c>
      <c r="E24" s="16">
        <v>1</v>
      </c>
      <c r="F24" s="17">
        <f t="shared" si="2"/>
        <v>14500</v>
      </c>
      <c r="G24" s="16">
        <v>1</v>
      </c>
      <c r="H24" s="17">
        <f t="shared" si="2"/>
        <v>14500</v>
      </c>
      <c r="I24" s="16">
        <v>1</v>
      </c>
      <c r="J24" s="17">
        <f t="shared" si="2"/>
        <v>14500</v>
      </c>
      <c r="K24" s="16">
        <v>1</v>
      </c>
      <c r="L24" s="17">
        <f t="shared" si="2"/>
        <v>14500</v>
      </c>
      <c r="M24" s="16">
        <v>1</v>
      </c>
      <c r="N24" s="17">
        <f t="shared" si="3"/>
        <v>14500</v>
      </c>
    </row>
    <row r="25" spans="2:14" ht="26.4" x14ac:dyDescent="0.25">
      <c r="B25" s="19" t="s">
        <v>20</v>
      </c>
      <c r="C25" s="3" t="s">
        <v>8</v>
      </c>
      <c r="D25" s="16">
        <v>13200.000000000002</v>
      </c>
      <c r="E25" s="16">
        <v>1</v>
      </c>
      <c r="F25" s="17">
        <f t="shared" si="2"/>
        <v>13200.000000000002</v>
      </c>
      <c r="G25" s="16">
        <v>1</v>
      </c>
      <c r="H25" s="17">
        <f t="shared" si="2"/>
        <v>13200.000000000002</v>
      </c>
      <c r="I25" s="16">
        <v>1</v>
      </c>
      <c r="J25" s="17">
        <f t="shared" si="2"/>
        <v>13200.000000000002</v>
      </c>
      <c r="K25" s="16">
        <v>1</v>
      </c>
      <c r="L25" s="17">
        <f t="shared" si="2"/>
        <v>13200.000000000002</v>
      </c>
      <c r="M25" s="16">
        <v>1</v>
      </c>
      <c r="N25" s="17">
        <f t="shared" si="3"/>
        <v>13200.000000000002</v>
      </c>
    </row>
    <row r="26" spans="2:14" x14ac:dyDescent="0.25">
      <c r="B26" s="10" t="s">
        <v>15</v>
      </c>
      <c r="C26" s="20"/>
      <c r="D26" s="21"/>
      <c r="E26" s="21"/>
      <c r="F26" s="14">
        <f>SUM(F27:F32)</f>
        <v>116000</v>
      </c>
      <c r="G26" s="21"/>
      <c r="H26" s="14">
        <f>SUM(H27:H32)</f>
        <v>116000</v>
      </c>
      <c r="I26" s="21"/>
      <c r="J26" s="14">
        <f>SUM(J27:J32)</f>
        <v>116000</v>
      </c>
      <c r="K26" s="21"/>
      <c r="L26" s="14">
        <f>SUM(L27:L32)</f>
        <v>116000</v>
      </c>
      <c r="M26" s="21"/>
      <c r="N26" s="14">
        <f>SUM(N27:N32)</f>
        <v>116000</v>
      </c>
    </row>
    <row r="27" spans="2:14" ht="14.4" x14ac:dyDescent="0.25">
      <c r="B27" s="15" t="s">
        <v>13</v>
      </c>
      <c r="C27" s="22" t="s">
        <v>14</v>
      </c>
      <c r="D27" s="16">
        <v>30000</v>
      </c>
      <c r="E27" s="16">
        <v>1</v>
      </c>
      <c r="F27" s="17">
        <f t="shared" ref="F27:L32" si="4">D27*E27</f>
        <v>30000</v>
      </c>
      <c r="G27" s="16">
        <v>1</v>
      </c>
      <c r="H27" s="17">
        <f t="shared" si="4"/>
        <v>30000</v>
      </c>
      <c r="I27" s="16">
        <v>1</v>
      </c>
      <c r="J27" s="17">
        <f t="shared" si="4"/>
        <v>30000</v>
      </c>
      <c r="K27" s="16">
        <v>1</v>
      </c>
      <c r="L27" s="17">
        <f t="shared" si="4"/>
        <v>30000</v>
      </c>
      <c r="M27" s="16">
        <v>1</v>
      </c>
      <c r="N27" s="17">
        <f t="shared" ref="N27:N32" si="5">L27*M27</f>
        <v>30000</v>
      </c>
    </row>
    <row r="28" spans="2:14" ht="14.4" x14ac:dyDescent="0.25">
      <c r="B28" s="19" t="s">
        <v>45</v>
      </c>
      <c r="C28" s="22" t="s">
        <v>14</v>
      </c>
      <c r="D28" s="16">
        <v>10000</v>
      </c>
      <c r="E28" s="16">
        <v>1</v>
      </c>
      <c r="F28" s="17">
        <f t="shared" si="4"/>
        <v>10000</v>
      </c>
      <c r="G28" s="16">
        <v>1</v>
      </c>
      <c r="H28" s="17">
        <f t="shared" si="4"/>
        <v>10000</v>
      </c>
      <c r="I28" s="16">
        <v>1</v>
      </c>
      <c r="J28" s="17">
        <f t="shared" si="4"/>
        <v>10000</v>
      </c>
      <c r="K28" s="16">
        <v>1</v>
      </c>
      <c r="L28" s="17">
        <f t="shared" si="4"/>
        <v>10000</v>
      </c>
      <c r="M28" s="16">
        <v>1</v>
      </c>
      <c r="N28" s="17">
        <f t="shared" si="5"/>
        <v>10000</v>
      </c>
    </row>
    <row r="29" spans="2:14" ht="26.4" x14ac:dyDescent="0.25">
      <c r="B29" s="15" t="s">
        <v>47</v>
      </c>
      <c r="C29" s="22" t="s">
        <v>14</v>
      </c>
      <c r="D29" s="16">
        <v>35000</v>
      </c>
      <c r="E29" s="16">
        <v>1</v>
      </c>
      <c r="F29" s="17">
        <f t="shared" si="4"/>
        <v>35000</v>
      </c>
      <c r="G29" s="16">
        <v>1</v>
      </c>
      <c r="H29" s="17">
        <f t="shared" si="4"/>
        <v>35000</v>
      </c>
      <c r="I29" s="16">
        <v>1</v>
      </c>
      <c r="J29" s="17">
        <f t="shared" si="4"/>
        <v>35000</v>
      </c>
      <c r="K29" s="16">
        <v>1</v>
      </c>
      <c r="L29" s="17">
        <f t="shared" si="4"/>
        <v>35000</v>
      </c>
      <c r="M29" s="16">
        <v>1</v>
      </c>
      <c r="N29" s="17">
        <f t="shared" si="5"/>
        <v>35000</v>
      </c>
    </row>
    <row r="30" spans="2:14" ht="14.4" x14ac:dyDescent="0.25">
      <c r="B30" s="19" t="s">
        <v>46</v>
      </c>
      <c r="C30" s="22" t="s">
        <v>14</v>
      </c>
      <c r="D30" s="16">
        <v>6000</v>
      </c>
      <c r="E30" s="16">
        <v>1</v>
      </c>
      <c r="F30" s="17">
        <f t="shared" si="4"/>
        <v>6000</v>
      </c>
      <c r="G30" s="16">
        <v>1</v>
      </c>
      <c r="H30" s="17">
        <f t="shared" si="4"/>
        <v>6000</v>
      </c>
      <c r="I30" s="16">
        <v>1</v>
      </c>
      <c r="J30" s="17">
        <f t="shared" si="4"/>
        <v>6000</v>
      </c>
      <c r="K30" s="16">
        <v>1</v>
      </c>
      <c r="L30" s="17">
        <f t="shared" si="4"/>
        <v>6000</v>
      </c>
      <c r="M30" s="16">
        <v>1</v>
      </c>
      <c r="N30" s="17">
        <f t="shared" si="5"/>
        <v>6000</v>
      </c>
    </row>
    <row r="31" spans="2:14" ht="14.4" x14ac:dyDescent="0.25">
      <c r="B31" s="15" t="s">
        <v>48</v>
      </c>
      <c r="C31" s="22" t="s">
        <v>14</v>
      </c>
      <c r="D31" s="16">
        <v>20000</v>
      </c>
      <c r="E31" s="16">
        <v>1</v>
      </c>
      <c r="F31" s="17">
        <f t="shared" si="4"/>
        <v>20000</v>
      </c>
      <c r="G31" s="16">
        <v>1</v>
      </c>
      <c r="H31" s="17">
        <f t="shared" si="4"/>
        <v>20000</v>
      </c>
      <c r="I31" s="16">
        <v>1</v>
      </c>
      <c r="J31" s="17">
        <f t="shared" si="4"/>
        <v>20000</v>
      </c>
      <c r="K31" s="16">
        <v>1</v>
      </c>
      <c r="L31" s="17">
        <f t="shared" si="4"/>
        <v>20000</v>
      </c>
      <c r="M31" s="16">
        <v>1</v>
      </c>
      <c r="N31" s="17">
        <f t="shared" si="5"/>
        <v>20000</v>
      </c>
    </row>
    <row r="32" spans="2:14" ht="14.4" x14ac:dyDescent="0.25">
      <c r="B32" s="15" t="s">
        <v>31</v>
      </c>
      <c r="C32" s="23" t="s">
        <v>84</v>
      </c>
      <c r="D32" s="16">
        <v>15000</v>
      </c>
      <c r="E32" s="16">
        <v>1</v>
      </c>
      <c r="F32" s="17">
        <f t="shared" si="4"/>
        <v>15000</v>
      </c>
      <c r="G32" s="16">
        <v>1</v>
      </c>
      <c r="H32" s="17">
        <f t="shared" si="4"/>
        <v>15000</v>
      </c>
      <c r="I32" s="16">
        <v>1</v>
      </c>
      <c r="J32" s="17">
        <f t="shared" si="4"/>
        <v>15000</v>
      </c>
      <c r="K32" s="16">
        <v>1</v>
      </c>
      <c r="L32" s="17">
        <f t="shared" si="4"/>
        <v>15000</v>
      </c>
      <c r="M32" s="16">
        <v>1</v>
      </c>
      <c r="N32" s="17">
        <f t="shared" si="5"/>
        <v>15000</v>
      </c>
    </row>
    <row r="33" spans="2:14" ht="14.4" x14ac:dyDescent="0.25">
      <c r="B33" s="10" t="s">
        <v>67</v>
      </c>
      <c r="C33" s="24"/>
      <c r="D33" s="18"/>
      <c r="E33" s="18"/>
      <c r="F33" s="18">
        <f t="shared" ref="F33" si="6">SUM(F34:F45)</f>
        <v>510950</v>
      </c>
      <c r="G33" s="18"/>
      <c r="H33" s="18">
        <f t="shared" ref="H33" si="7">SUM(H34:H45)</f>
        <v>400900</v>
      </c>
      <c r="I33" s="18"/>
      <c r="J33" s="18">
        <f t="shared" ref="J33" si="8">SUM(J34:J45)</f>
        <v>400900</v>
      </c>
      <c r="K33" s="18"/>
      <c r="L33" s="18">
        <f t="shared" ref="L33:N33" si="9">SUM(L34:L45)</f>
        <v>858960</v>
      </c>
      <c r="M33" s="18"/>
      <c r="N33" s="18">
        <f t="shared" si="9"/>
        <v>770250</v>
      </c>
    </row>
    <row r="34" spans="2:14" ht="26.4" x14ac:dyDescent="0.25">
      <c r="B34" s="15" t="s">
        <v>32</v>
      </c>
      <c r="C34" s="3" t="s">
        <v>16</v>
      </c>
      <c r="D34" s="25">
        <v>370</v>
      </c>
      <c r="E34" s="26">
        <f>E8</f>
        <v>200</v>
      </c>
      <c r="F34" s="17">
        <f>$D34*E34</f>
        <v>74000</v>
      </c>
      <c r="G34" s="26">
        <f>G8</f>
        <v>120</v>
      </c>
      <c r="H34" s="17">
        <f t="shared" ref="H34:J45" si="10">$D34*G34</f>
        <v>44400</v>
      </c>
      <c r="I34" s="26">
        <f>I8</f>
        <v>120</v>
      </c>
      <c r="J34" s="17">
        <f t="shared" si="10"/>
        <v>44400</v>
      </c>
      <c r="K34" s="26">
        <f>K8</f>
        <v>528</v>
      </c>
      <c r="L34" s="17">
        <f t="shared" ref="L34:N45" si="11">$D34*K34</f>
        <v>195360</v>
      </c>
      <c r="M34" s="26">
        <f>M8</f>
        <v>500</v>
      </c>
      <c r="N34" s="17">
        <f t="shared" si="11"/>
        <v>185000</v>
      </c>
    </row>
    <row r="35" spans="2:14" ht="26.4" x14ac:dyDescent="0.25">
      <c r="B35" s="7" t="s">
        <v>27</v>
      </c>
      <c r="C35" s="3" t="s">
        <v>26</v>
      </c>
      <c r="D35" s="25">
        <f>190*3</f>
        <v>570</v>
      </c>
      <c r="E35" s="26">
        <v>0</v>
      </c>
      <c r="F35" s="17">
        <f t="shared" ref="F35:F45" si="12">$D35*E35</f>
        <v>0</v>
      </c>
      <c r="G35" s="26">
        <v>0</v>
      </c>
      <c r="H35" s="17">
        <f t="shared" si="10"/>
        <v>0</v>
      </c>
      <c r="I35" s="26">
        <v>0</v>
      </c>
      <c r="J35" s="17">
        <f t="shared" si="10"/>
        <v>0</v>
      </c>
      <c r="K35" s="26">
        <v>0</v>
      </c>
      <c r="L35" s="17">
        <f t="shared" si="11"/>
        <v>0</v>
      </c>
      <c r="M35" s="26">
        <v>0</v>
      </c>
      <c r="N35" s="17">
        <f t="shared" si="11"/>
        <v>0</v>
      </c>
    </row>
    <row r="36" spans="2:14" ht="26.4" x14ac:dyDescent="0.25">
      <c r="B36" s="7" t="s">
        <v>28</v>
      </c>
      <c r="C36" s="3" t="s">
        <v>26</v>
      </c>
      <c r="D36" s="25"/>
      <c r="E36" s="26">
        <v>0</v>
      </c>
      <c r="F36" s="17">
        <f t="shared" si="12"/>
        <v>0</v>
      </c>
      <c r="G36" s="26">
        <v>0</v>
      </c>
      <c r="H36" s="17">
        <f t="shared" si="10"/>
        <v>0</v>
      </c>
      <c r="I36" s="26">
        <v>0</v>
      </c>
      <c r="J36" s="17">
        <f t="shared" si="10"/>
        <v>0</v>
      </c>
      <c r="K36" s="26">
        <v>0</v>
      </c>
      <c r="L36" s="17">
        <f t="shared" si="11"/>
        <v>0</v>
      </c>
      <c r="M36" s="26">
        <v>0</v>
      </c>
      <c r="N36" s="17">
        <f t="shared" si="11"/>
        <v>0</v>
      </c>
    </row>
    <row r="37" spans="2:14" x14ac:dyDescent="0.25">
      <c r="B37" s="15" t="s">
        <v>33</v>
      </c>
      <c r="C37" s="3" t="s">
        <v>16</v>
      </c>
      <c r="D37" s="25">
        <v>160</v>
      </c>
      <c r="E37" s="26">
        <v>0</v>
      </c>
      <c r="F37" s="17">
        <f t="shared" si="12"/>
        <v>0</v>
      </c>
      <c r="G37" s="26">
        <v>0</v>
      </c>
      <c r="H37" s="17">
        <f t="shared" si="10"/>
        <v>0</v>
      </c>
      <c r="I37" s="26">
        <v>0</v>
      </c>
      <c r="J37" s="17">
        <f t="shared" si="10"/>
        <v>0</v>
      </c>
      <c r="K37" s="26">
        <v>0</v>
      </c>
      <c r="L37" s="17">
        <f t="shared" si="11"/>
        <v>0</v>
      </c>
      <c r="M37" s="26">
        <v>0</v>
      </c>
      <c r="N37" s="17">
        <f t="shared" si="11"/>
        <v>0</v>
      </c>
    </row>
    <row r="38" spans="2:14" x14ac:dyDescent="0.25">
      <c r="B38" s="15" t="s">
        <v>38</v>
      </c>
      <c r="C38" s="4" t="s">
        <v>26</v>
      </c>
      <c r="D38" s="25">
        <v>350</v>
      </c>
      <c r="E38" s="26">
        <f>E9</f>
        <v>72</v>
      </c>
      <c r="F38" s="17">
        <f t="shared" si="12"/>
        <v>25200</v>
      </c>
      <c r="G38" s="26">
        <f>G9</f>
        <v>50</v>
      </c>
      <c r="H38" s="17">
        <f t="shared" si="10"/>
        <v>17500</v>
      </c>
      <c r="I38" s="26">
        <f>I9</f>
        <v>50</v>
      </c>
      <c r="J38" s="17">
        <f t="shared" si="10"/>
        <v>17500</v>
      </c>
      <c r="K38" s="26">
        <f>K9</f>
        <v>96</v>
      </c>
      <c r="L38" s="17">
        <f t="shared" si="11"/>
        <v>33600</v>
      </c>
      <c r="M38" s="26">
        <f>M9</f>
        <v>80</v>
      </c>
      <c r="N38" s="17">
        <f t="shared" si="11"/>
        <v>28000</v>
      </c>
    </row>
    <row r="39" spans="2:14" x14ac:dyDescent="0.25">
      <c r="B39" s="15" t="s">
        <v>40</v>
      </c>
      <c r="C39" s="4" t="s">
        <v>39</v>
      </c>
      <c r="D39" s="25">
        <v>6500</v>
      </c>
      <c r="E39" s="26">
        <v>1</v>
      </c>
      <c r="F39" s="17">
        <f t="shared" si="12"/>
        <v>6500</v>
      </c>
      <c r="G39" s="26">
        <v>1</v>
      </c>
      <c r="H39" s="17">
        <f t="shared" si="10"/>
        <v>6500</v>
      </c>
      <c r="I39" s="26">
        <v>1</v>
      </c>
      <c r="J39" s="17">
        <f t="shared" si="10"/>
        <v>6500</v>
      </c>
      <c r="K39" s="26">
        <v>1</v>
      </c>
      <c r="L39" s="17">
        <f t="shared" si="11"/>
        <v>6500</v>
      </c>
      <c r="M39" s="26">
        <v>1</v>
      </c>
      <c r="N39" s="17">
        <f t="shared" si="11"/>
        <v>6500</v>
      </c>
    </row>
    <row r="40" spans="2:14" x14ac:dyDescent="0.25">
      <c r="B40" s="15" t="s">
        <v>41</v>
      </c>
      <c r="C40" s="4" t="s">
        <v>39</v>
      </c>
      <c r="D40" s="25">
        <v>45000</v>
      </c>
      <c r="E40" s="26">
        <f>SUM(E11:F12)</f>
        <v>3</v>
      </c>
      <c r="F40" s="17">
        <f t="shared" si="12"/>
        <v>135000</v>
      </c>
      <c r="G40" s="26">
        <f>SUM(G11:H12)</f>
        <v>2</v>
      </c>
      <c r="H40" s="17">
        <f t="shared" si="10"/>
        <v>90000</v>
      </c>
      <c r="I40" s="26">
        <f>SUM(I11:J12)</f>
        <v>2</v>
      </c>
      <c r="J40" s="17">
        <f t="shared" si="10"/>
        <v>90000</v>
      </c>
      <c r="K40" s="26">
        <f>SUM(K11:L12)</f>
        <v>6</v>
      </c>
      <c r="L40" s="17">
        <f t="shared" si="11"/>
        <v>270000</v>
      </c>
      <c r="M40" s="26">
        <f>SUM(M11:N12)</f>
        <v>5</v>
      </c>
      <c r="N40" s="17">
        <f t="shared" si="11"/>
        <v>225000</v>
      </c>
    </row>
    <row r="41" spans="2:14" x14ac:dyDescent="0.25">
      <c r="B41" s="15" t="s">
        <v>42</v>
      </c>
      <c r="C41" s="4" t="s">
        <v>44</v>
      </c>
      <c r="D41" s="25">
        <v>9000</v>
      </c>
      <c r="E41" s="25">
        <f>SUM(E11:F12)</f>
        <v>3</v>
      </c>
      <c r="F41" s="17">
        <f t="shared" si="12"/>
        <v>27000</v>
      </c>
      <c r="G41" s="25">
        <f>SUM(G11:H12)</f>
        <v>2</v>
      </c>
      <c r="H41" s="17">
        <f t="shared" si="10"/>
        <v>18000</v>
      </c>
      <c r="I41" s="25">
        <f>SUM(I11:J12)</f>
        <v>2</v>
      </c>
      <c r="J41" s="17">
        <f t="shared" si="10"/>
        <v>18000</v>
      </c>
      <c r="K41" s="25">
        <f>SUM(K11:L12)</f>
        <v>6</v>
      </c>
      <c r="L41" s="17">
        <f t="shared" si="11"/>
        <v>54000</v>
      </c>
      <c r="M41" s="25">
        <f>SUM(M11:N12)</f>
        <v>5</v>
      </c>
      <c r="N41" s="17">
        <f t="shared" si="11"/>
        <v>45000</v>
      </c>
    </row>
    <row r="42" spans="2:14" ht="26.4" x14ac:dyDescent="0.25">
      <c r="B42" s="15" t="s">
        <v>49</v>
      </c>
      <c r="C42" s="4" t="s">
        <v>44</v>
      </c>
      <c r="D42" s="25">
        <v>12500</v>
      </c>
      <c r="E42" s="25">
        <f>SUM(E11:F12)</f>
        <v>3</v>
      </c>
      <c r="F42" s="17">
        <f t="shared" si="12"/>
        <v>37500</v>
      </c>
      <c r="G42" s="25">
        <f>SUM(G11:H12)</f>
        <v>2</v>
      </c>
      <c r="H42" s="17">
        <f t="shared" si="10"/>
        <v>25000</v>
      </c>
      <c r="I42" s="25">
        <f>SUM(I11:J12)</f>
        <v>2</v>
      </c>
      <c r="J42" s="17">
        <f t="shared" si="10"/>
        <v>25000</v>
      </c>
      <c r="K42" s="25">
        <f>SUM(K11:L12)</f>
        <v>6</v>
      </c>
      <c r="L42" s="17">
        <f t="shared" si="11"/>
        <v>75000</v>
      </c>
      <c r="M42" s="25">
        <f>SUM(M11:N12)</f>
        <v>5</v>
      </c>
      <c r="N42" s="17">
        <f t="shared" si="11"/>
        <v>62500</v>
      </c>
    </row>
    <row r="43" spans="2:14" x14ac:dyDescent="0.25">
      <c r="B43" s="15" t="s">
        <v>50</v>
      </c>
      <c r="C43" s="9" t="s">
        <v>44</v>
      </c>
      <c r="D43" s="25">
        <f>50000/8</f>
        <v>6250</v>
      </c>
      <c r="E43" s="25">
        <f>SUM(E11:F12)</f>
        <v>3</v>
      </c>
      <c r="F43" s="17">
        <f t="shared" si="12"/>
        <v>18750</v>
      </c>
      <c r="G43" s="25">
        <f>SUM(G11:H12)</f>
        <v>2</v>
      </c>
      <c r="H43" s="17">
        <f t="shared" si="10"/>
        <v>12500</v>
      </c>
      <c r="I43" s="25">
        <f>SUM(I11:J12)</f>
        <v>2</v>
      </c>
      <c r="J43" s="17">
        <f t="shared" si="10"/>
        <v>12500</v>
      </c>
      <c r="K43" s="25">
        <f>SUM(K11:L12)</f>
        <v>6</v>
      </c>
      <c r="L43" s="17">
        <f t="shared" si="11"/>
        <v>37500</v>
      </c>
      <c r="M43" s="25">
        <f>SUM(M11:N12)</f>
        <v>5</v>
      </c>
      <c r="N43" s="17">
        <f t="shared" si="11"/>
        <v>31250</v>
      </c>
    </row>
    <row r="44" spans="2:14" x14ac:dyDescent="0.25">
      <c r="B44" s="15" t="s">
        <v>53</v>
      </c>
      <c r="C44" s="9" t="s">
        <v>54</v>
      </c>
      <c r="D44" s="25">
        <v>112000</v>
      </c>
      <c r="E44" s="25">
        <v>1</v>
      </c>
      <c r="F44" s="17">
        <f t="shared" si="12"/>
        <v>112000</v>
      </c>
      <c r="G44" s="25">
        <v>1</v>
      </c>
      <c r="H44" s="17">
        <f t="shared" si="10"/>
        <v>112000</v>
      </c>
      <c r="I44" s="25">
        <v>1</v>
      </c>
      <c r="J44" s="17">
        <f t="shared" si="10"/>
        <v>112000</v>
      </c>
      <c r="K44" s="25">
        <v>1</v>
      </c>
      <c r="L44" s="17">
        <f t="shared" si="11"/>
        <v>112000</v>
      </c>
      <c r="M44" s="25">
        <v>1</v>
      </c>
      <c r="N44" s="17">
        <f t="shared" si="11"/>
        <v>112000</v>
      </c>
    </row>
    <row r="45" spans="2:14" x14ac:dyDescent="0.25">
      <c r="B45" s="15" t="s">
        <v>55</v>
      </c>
      <c r="C45" s="9" t="s">
        <v>54</v>
      </c>
      <c r="D45" s="25">
        <v>75000</v>
      </c>
      <c r="E45" s="25">
        <v>1</v>
      </c>
      <c r="F45" s="17">
        <f t="shared" si="12"/>
        <v>75000</v>
      </c>
      <c r="G45" s="25">
        <v>1</v>
      </c>
      <c r="H45" s="17">
        <f t="shared" si="10"/>
        <v>75000</v>
      </c>
      <c r="I45" s="25">
        <v>1</v>
      </c>
      <c r="J45" s="17">
        <f t="shared" si="10"/>
        <v>75000</v>
      </c>
      <c r="K45" s="25">
        <v>1</v>
      </c>
      <c r="L45" s="17">
        <f t="shared" si="11"/>
        <v>75000</v>
      </c>
      <c r="M45" s="25">
        <v>1</v>
      </c>
      <c r="N45" s="17">
        <f t="shared" si="11"/>
        <v>75000</v>
      </c>
    </row>
    <row r="46" spans="2:14" x14ac:dyDescent="0.25">
      <c r="B46" s="27" t="s">
        <v>74</v>
      </c>
      <c r="C46" s="28"/>
      <c r="D46" s="29"/>
      <c r="E46" s="29"/>
      <c r="F46" s="30">
        <f>SUM(F47:F49)</f>
        <v>148700</v>
      </c>
      <c r="G46" s="29"/>
      <c r="H46" s="30">
        <f>SUM(H47:H49)</f>
        <v>78700</v>
      </c>
      <c r="I46" s="29"/>
      <c r="J46" s="30">
        <f>SUM(J47:J49)</f>
        <v>78700</v>
      </c>
      <c r="K46" s="29"/>
      <c r="L46" s="30">
        <f>SUM(L47:L49)</f>
        <v>297400</v>
      </c>
      <c r="M46" s="29"/>
      <c r="N46" s="30">
        <f>SUM(N47:N49)</f>
        <v>227400</v>
      </c>
    </row>
    <row r="47" spans="2:14" x14ac:dyDescent="0.25">
      <c r="B47" s="15" t="s">
        <v>58</v>
      </c>
      <c r="C47" s="9" t="s">
        <v>44</v>
      </c>
      <c r="D47" s="25">
        <v>70000</v>
      </c>
      <c r="E47" s="25">
        <f>E12</f>
        <v>2</v>
      </c>
      <c r="F47" s="17">
        <f t="shared" ref="F47:H49" si="13">$D47*E47</f>
        <v>140000</v>
      </c>
      <c r="G47" s="25">
        <f>G12</f>
        <v>1</v>
      </c>
      <c r="H47" s="17">
        <f t="shared" si="13"/>
        <v>70000</v>
      </c>
      <c r="I47" s="25">
        <f>I12</f>
        <v>1</v>
      </c>
      <c r="J47" s="17">
        <f t="shared" ref="J47" si="14">$D47*I47</f>
        <v>70000</v>
      </c>
      <c r="K47" s="25">
        <f>K12</f>
        <v>4</v>
      </c>
      <c r="L47" s="17">
        <f t="shared" ref="L47:N47" si="15">$D47*K47</f>
        <v>280000</v>
      </c>
      <c r="M47" s="25">
        <f>M12</f>
        <v>3</v>
      </c>
      <c r="N47" s="17">
        <f t="shared" si="15"/>
        <v>210000</v>
      </c>
    </row>
    <row r="48" spans="2:14" x14ac:dyDescent="0.25">
      <c r="B48" s="15" t="s">
        <v>59</v>
      </c>
      <c r="C48" s="9" t="s">
        <v>26</v>
      </c>
      <c r="D48" s="25">
        <v>820</v>
      </c>
      <c r="E48" s="25"/>
      <c r="F48" s="17">
        <f t="shared" si="13"/>
        <v>0</v>
      </c>
      <c r="G48" s="25"/>
      <c r="H48" s="17">
        <f t="shared" si="13"/>
        <v>0</v>
      </c>
      <c r="I48" s="25"/>
      <c r="J48" s="17">
        <f t="shared" ref="J48" si="16">$D48*I48</f>
        <v>0</v>
      </c>
      <c r="K48" s="25"/>
      <c r="L48" s="17">
        <f t="shared" ref="L48:N48" si="17">$D48*K48</f>
        <v>0</v>
      </c>
      <c r="M48" s="25"/>
      <c r="N48" s="17">
        <f t="shared" si="17"/>
        <v>0</v>
      </c>
    </row>
    <row r="49" spans="2:14" x14ac:dyDescent="0.25">
      <c r="B49" s="15" t="s">
        <v>72</v>
      </c>
      <c r="C49" s="9" t="s">
        <v>39</v>
      </c>
      <c r="D49" s="25">
        <v>2900</v>
      </c>
      <c r="E49" s="25">
        <f>E11*3</f>
        <v>3</v>
      </c>
      <c r="F49" s="17">
        <f t="shared" si="13"/>
        <v>8700</v>
      </c>
      <c r="G49" s="25">
        <f>G11*3</f>
        <v>3</v>
      </c>
      <c r="H49" s="17">
        <f t="shared" si="13"/>
        <v>8700</v>
      </c>
      <c r="I49" s="25">
        <f>I11*3</f>
        <v>3</v>
      </c>
      <c r="J49" s="17">
        <f t="shared" ref="J49" si="18">$D49*I49</f>
        <v>8700</v>
      </c>
      <c r="K49" s="25">
        <f>K11*3</f>
        <v>6</v>
      </c>
      <c r="L49" s="17">
        <f t="shared" ref="L49:N49" si="19">$D49*K49</f>
        <v>17400</v>
      </c>
      <c r="M49" s="25">
        <f>M11*3</f>
        <v>6</v>
      </c>
      <c r="N49" s="17">
        <f t="shared" si="19"/>
        <v>17400</v>
      </c>
    </row>
    <row r="50" spans="2:14" x14ac:dyDescent="0.25">
      <c r="B50" s="27" t="s">
        <v>75</v>
      </c>
      <c r="C50" s="28"/>
      <c r="D50" s="29"/>
      <c r="E50" s="29"/>
      <c r="F50" s="30">
        <f>SUM(F51:F53)</f>
        <v>2304700</v>
      </c>
      <c r="G50" s="29"/>
      <c r="H50" s="30">
        <f>SUM(H51:H53)</f>
        <v>213700</v>
      </c>
      <c r="I50" s="29"/>
      <c r="J50" s="30">
        <f>SUM(J51:J53)</f>
        <v>49700</v>
      </c>
      <c r="K50" s="29"/>
      <c r="L50" s="30">
        <f>SUM(L51:L53)</f>
        <v>1648700</v>
      </c>
      <c r="M50" s="29"/>
      <c r="N50" s="30">
        <f>SUM(N51:N53)</f>
        <v>2468700</v>
      </c>
    </row>
    <row r="51" spans="2:14" ht="26.4" x14ac:dyDescent="0.25">
      <c r="B51" s="15" t="s">
        <v>71</v>
      </c>
      <c r="C51" s="9" t="s">
        <v>26</v>
      </c>
      <c r="D51" s="25">
        <v>290</v>
      </c>
      <c r="E51" s="26">
        <f>E10</f>
        <v>2800</v>
      </c>
      <c r="F51" s="17">
        <f t="shared" ref="F51" si="20">$D51*E51</f>
        <v>812000</v>
      </c>
      <c r="G51" s="26">
        <f>G10</f>
        <v>250</v>
      </c>
      <c r="H51" s="17">
        <f t="shared" ref="H51" si="21">$D51*G51</f>
        <v>72500</v>
      </c>
      <c r="I51" s="26">
        <f>I10</f>
        <v>50</v>
      </c>
      <c r="J51" s="17">
        <f t="shared" ref="J51" si="22">$D51*I51</f>
        <v>14500</v>
      </c>
      <c r="K51" s="26">
        <f>K10</f>
        <v>2000</v>
      </c>
      <c r="L51" s="17">
        <f t="shared" ref="L51:N51" si="23">$D51*K51</f>
        <v>580000</v>
      </c>
      <c r="M51" s="26">
        <f>M10</f>
        <v>3000</v>
      </c>
      <c r="N51" s="17">
        <f t="shared" si="23"/>
        <v>870000</v>
      </c>
    </row>
    <row r="52" spans="2:14" x14ac:dyDescent="0.25">
      <c r="B52" s="15" t="s">
        <v>73</v>
      </c>
      <c r="C52" s="9" t="s">
        <v>39</v>
      </c>
      <c r="D52" s="31">
        <v>2900</v>
      </c>
      <c r="E52" s="9">
        <f>E5*3</f>
        <v>3</v>
      </c>
      <c r="F52" s="17">
        <f t="shared" ref="F52" si="24">$D52*E52</f>
        <v>8700</v>
      </c>
      <c r="G52" s="9">
        <f>G5*3</f>
        <v>3</v>
      </c>
      <c r="H52" s="17">
        <f t="shared" ref="H52" si="25">$D52*G52</f>
        <v>8700</v>
      </c>
      <c r="I52" s="9">
        <f>I5*3</f>
        <v>3</v>
      </c>
      <c r="J52" s="17">
        <f t="shared" ref="J52" si="26">$D52*I52</f>
        <v>8700</v>
      </c>
      <c r="K52" s="9">
        <f>K5*3</f>
        <v>3</v>
      </c>
      <c r="L52" s="17">
        <f t="shared" ref="L52:N52" si="27">$D52*K52</f>
        <v>8700</v>
      </c>
      <c r="M52" s="9">
        <f>M5*3</f>
        <v>3</v>
      </c>
      <c r="N52" s="17">
        <f t="shared" si="27"/>
        <v>8700</v>
      </c>
    </row>
    <row r="53" spans="2:14" x14ac:dyDescent="0.25">
      <c r="B53" s="15" t="s">
        <v>60</v>
      </c>
      <c r="C53" s="9" t="s">
        <v>26</v>
      </c>
      <c r="D53" s="25">
        <v>530</v>
      </c>
      <c r="E53" s="26">
        <f>E51</f>
        <v>2800</v>
      </c>
      <c r="F53" s="17">
        <f t="shared" ref="F53" si="28">$D53*E53</f>
        <v>1484000</v>
      </c>
      <c r="G53" s="26">
        <f>G51</f>
        <v>250</v>
      </c>
      <c r="H53" s="17">
        <f t="shared" ref="H53" si="29">$D53*G53</f>
        <v>132500</v>
      </c>
      <c r="I53" s="26">
        <f>I51</f>
        <v>50</v>
      </c>
      <c r="J53" s="17">
        <f t="shared" ref="J53" si="30">$D53*I53</f>
        <v>26500</v>
      </c>
      <c r="K53" s="26">
        <f>K51</f>
        <v>2000</v>
      </c>
      <c r="L53" s="17">
        <f t="shared" ref="L53:N53" si="31">$D53*K53</f>
        <v>1060000</v>
      </c>
      <c r="M53" s="26">
        <f>M51</f>
        <v>3000</v>
      </c>
      <c r="N53" s="17">
        <f t="shared" si="31"/>
        <v>1590000</v>
      </c>
    </row>
    <row r="54" spans="2:14" x14ac:dyDescent="0.25">
      <c r="B54" s="27" t="s">
        <v>76</v>
      </c>
      <c r="C54" s="28"/>
      <c r="D54" s="29"/>
      <c r="E54" s="29"/>
      <c r="F54" s="30">
        <f>SUM(F55:F57)</f>
        <v>130000</v>
      </c>
      <c r="G54" s="29"/>
      <c r="H54" s="30">
        <f>SUM(H55:H57)</f>
        <v>130000</v>
      </c>
      <c r="I54" s="29"/>
      <c r="J54" s="30">
        <f>SUM(J55:J57)</f>
        <v>130000</v>
      </c>
      <c r="K54" s="29"/>
      <c r="L54" s="30">
        <f>SUM(L55:L57)</f>
        <v>130000</v>
      </c>
      <c r="M54" s="29"/>
      <c r="N54" s="30">
        <f>SUM(N55:N57)</f>
        <v>130000</v>
      </c>
    </row>
    <row r="55" spans="2:14" x14ac:dyDescent="0.25">
      <c r="B55" s="15" t="s">
        <v>85</v>
      </c>
      <c r="C55" s="9" t="s">
        <v>39</v>
      </c>
      <c r="D55" s="25">
        <v>180000</v>
      </c>
      <c r="E55" s="25"/>
      <c r="F55" s="17">
        <f t="shared" ref="F55" si="32">$D55*E55</f>
        <v>0</v>
      </c>
      <c r="G55" s="25"/>
      <c r="H55" s="17">
        <f t="shared" ref="H55" si="33">$D55*G55</f>
        <v>0</v>
      </c>
      <c r="I55" s="25"/>
      <c r="J55" s="17">
        <f t="shared" ref="J55" si="34">$D55*I55</f>
        <v>0</v>
      </c>
      <c r="K55" s="25"/>
      <c r="L55" s="17">
        <f t="shared" ref="L55:N55" si="35">$D55*K55</f>
        <v>0</v>
      </c>
      <c r="M55" s="25"/>
      <c r="N55" s="17">
        <f t="shared" si="35"/>
        <v>0</v>
      </c>
    </row>
    <row r="56" spans="2:14" x14ac:dyDescent="0.25">
      <c r="B56" s="15" t="s">
        <v>51</v>
      </c>
      <c r="C56" s="9" t="s">
        <v>43</v>
      </c>
      <c r="D56" s="25">
        <v>95000</v>
      </c>
      <c r="E56" s="25">
        <f>E5</f>
        <v>1</v>
      </c>
      <c r="F56" s="17">
        <f t="shared" ref="F56" si="36">$D56*E56</f>
        <v>95000</v>
      </c>
      <c r="G56" s="25">
        <f>G5</f>
        <v>1</v>
      </c>
      <c r="H56" s="17">
        <f t="shared" ref="H56" si="37">$D56*G56</f>
        <v>95000</v>
      </c>
      <c r="I56" s="25">
        <f>I5</f>
        <v>1</v>
      </c>
      <c r="J56" s="17">
        <f t="shared" ref="J56" si="38">$D56*I56</f>
        <v>95000</v>
      </c>
      <c r="K56" s="25">
        <f>K5</f>
        <v>1</v>
      </c>
      <c r="L56" s="17">
        <f t="shared" ref="L56:N56" si="39">$D56*K56</f>
        <v>95000</v>
      </c>
      <c r="M56" s="25">
        <f>M5</f>
        <v>1</v>
      </c>
      <c r="N56" s="17">
        <f t="shared" si="39"/>
        <v>95000</v>
      </c>
    </row>
    <row r="57" spans="2:14" x14ac:dyDescent="0.25">
      <c r="B57" s="15" t="s">
        <v>52</v>
      </c>
      <c r="C57" s="9" t="s">
        <v>43</v>
      </c>
      <c r="D57" s="25">
        <v>35000</v>
      </c>
      <c r="E57" s="25">
        <f>E5</f>
        <v>1</v>
      </c>
      <c r="F57" s="17">
        <f t="shared" ref="F57" si="40">$D57*E57</f>
        <v>35000</v>
      </c>
      <c r="G57" s="25">
        <f>G5</f>
        <v>1</v>
      </c>
      <c r="H57" s="17">
        <f t="shared" ref="H57" si="41">$D57*G57</f>
        <v>35000</v>
      </c>
      <c r="I57" s="25">
        <f>I5</f>
        <v>1</v>
      </c>
      <c r="J57" s="17">
        <f t="shared" ref="J57" si="42">$D57*I57</f>
        <v>35000</v>
      </c>
      <c r="K57" s="25">
        <f>K5</f>
        <v>1</v>
      </c>
      <c r="L57" s="17">
        <f t="shared" ref="L57:N57" si="43">$D57*K57</f>
        <v>35000</v>
      </c>
      <c r="M57" s="25">
        <f>M5</f>
        <v>1</v>
      </c>
      <c r="N57" s="17">
        <f t="shared" si="43"/>
        <v>35000</v>
      </c>
    </row>
    <row r="58" spans="2:14" x14ac:dyDescent="0.25">
      <c r="B58" s="27" t="s">
        <v>68</v>
      </c>
      <c r="C58" s="28"/>
      <c r="D58" s="29"/>
      <c r="E58" s="29"/>
      <c r="F58" s="29">
        <f>SUM(F59:F63)</f>
        <v>71500</v>
      </c>
      <c r="G58" s="29"/>
      <c r="H58" s="29">
        <f>SUM(H59:H63)</f>
        <v>57000</v>
      </c>
      <c r="I58" s="29"/>
      <c r="J58" s="29">
        <f>SUM(J59:J63)</f>
        <v>57000</v>
      </c>
      <c r="K58" s="29"/>
      <c r="L58" s="29">
        <f>SUM(L59:L63)</f>
        <v>118000</v>
      </c>
      <c r="M58" s="29"/>
      <c r="N58" s="29">
        <f>SUM(N59:N63)</f>
        <v>103500</v>
      </c>
    </row>
    <row r="59" spans="2:14" ht="26.4" x14ac:dyDescent="0.25">
      <c r="B59" s="15" t="s">
        <v>62</v>
      </c>
      <c r="C59" s="9" t="s">
        <v>63</v>
      </c>
      <c r="D59" s="25">
        <f>60000/8</f>
        <v>7500</v>
      </c>
      <c r="E59" s="25">
        <f>SUM(E11:F12)</f>
        <v>3</v>
      </c>
      <c r="F59" s="17">
        <f t="shared" ref="F59" si="44">$D59*E59</f>
        <v>22500</v>
      </c>
      <c r="G59" s="25">
        <f>SUM(G11:H12)</f>
        <v>2</v>
      </c>
      <c r="H59" s="17">
        <f t="shared" ref="H59" si="45">$D59*G59</f>
        <v>15000</v>
      </c>
      <c r="I59" s="25">
        <f>SUM(I11:J12)</f>
        <v>2</v>
      </c>
      <c r="J59" s="17">
        <f t="shared" ref="J59" si="46">$D59*I59</f>
        <v>15000</v>
      </c>
      <c r="K59" s="25">
        <f>SUM(K11:L12)</f>
        <v>6</v>
      </c>
      <c r="L59" s="17">
        <f t="shared" ref="L59:N59" si="47">$D59*K59</f>
        <v>45000</v>
      </c>
      <c r="M59" s="25">
        <f>SUM(M11:N12)</f>
        <v>5</v>
      </c>
      <c r="N59" s="17">
        <f t="shared" si="47"/>
        <v>37500</v>
      </c>
    </row>
    <row r="60" spans="2:14" x14ac:dyDescent="0.25">
      <c r="B60" s="15" t="s">
        <v>61</v>
      </c>
      <c r="C60" s="4"/>
      <c r="D60" s="25">
        <v>7000</v>
      </c>
      <c r="E60" s="25">
        <f>E12</f>
        <v>2</v>
      </c>
      <c r="F60" s="17">
        <f t="shared" ref="F60" si="48">$D60*E60</f>
        <v>14000</v>
      </c>
      <c r="G60" s="25">
        <f>G12</f>
        <v>1</v>
      </c>
      <c r="H60" s="17">
        <f t="shared" ref="H60" si="49">$D60*G60</f>
        <v>7000</v>
      </c>
      <c r="I60" s="25">
        <f>I12</f>
        <v>1</v>
      </c>
      <c r="J60" s="17">
        <f t="shared" ref="J60" si="50">$D60*I60</f>
        <v>7000</v>
      </c>
      <c r="K60" s="25">
        <f>K12</f>
        <v>4</v>
      </c>
      <c r="L60" s="17">
        <f t="shared" ref="L60:N60" si="51">$D60*K60</f>
        <v>28000</v>
      </c>
      <c r="M60" s="25">
        <f>M12</f>
        <v>3</v>
      </c>
      <c r="N60" s="17">
        <f t="shared" si="51"/>
        <v>21000</v>
      </c>
    </row>
    <row r="61" spans="2:14" x14ac:dyDescent="0.25">
      <c r="B61" s="15" t="s">
        <v>69</v>
      </c>
      <c r="C61" s="9" t="s">
        <v>66</v>
      </c>
      <c r="D61" s="25">
        <v>10000</v>
      </c>
      <c r="E61" s="25">
        <f>E11</f>
        <v>1</v>
      </c>
      <c r="F61" s="17">
        <f t="shared" ref="F61" si="52">$D61*E61</f>
        <v>10000</v>
      </c>
      <c r="G61" s="25">
        <f>G11</f>
        <v>1</v>
      </c>
      <c r="H61" s="17">
        <f t="shared" ref="H61" si="53">$D61*G61</f>
        <v>10000</v>
      </c>
      <c r="I61" s="25">
        <f>I11</f>
        <v>1</v>
      </c>
      <c r="J61" s="17">
        <f t="shared" ref="J61" si="54">$D61*I61</f>
        <v>10000</v>
      </c>
      <c r="K61" s="25">
        <f>K11</f>
        <v>2</v>
      </c>
      <c r="L61" s="17">
        <f t="shared" ref="L61:N61" si="55">$D61*K61</f>
        <v>20000</v>
      </c>
      <c r="M61" s="25">
        <f>M11</f>
        <v>2</v>
      </c>
      <c r="N61" s="17">
        <f t="shared" si="55"/>
        <v>20000</v>
      </c>
    </row>
    <row r="62" spans="2:14" x14ac:dyDescent="0.25">
      <c r="B62" s="15" t="s">
        <v>64</v>
      </c>
      <c r="C62" s="9" t="s">
        <v>65</v>
      </c>
      <c r="D62" s="25">
        <v>15000</v>
      </c>
      <c r="E62" s="25">
        <f>E5</f>
        <v>1</v>
      </c>
      <c r="F62" s="17">
        <f t="shared" ref="F62" si="56">$D62*E62</f>
        <v>15000</v>
      </c>
      <c r="G62" s="25">
        <f>G5</f>
        <v>1</v>
      </c>
      <c r="H62" s="17">
        <f t="shared" ref="H62" si="57">$D62*G62</f>
        <v>15000</v>
      </c>
      <c r="I62" s="25">
        <f>I5</f>
        <v>1</v>
      </c>
      <c r="J62" s="17">
        <f t="shared" ref="J62" si="58">$D62*I62</f>
        <v>15000</v>
      </c>
      <c r="K62" s="25">
        <f>K5</f>
        <v>1</v>
      </c>
      <c r="L62" s="17">
        <f t="shared" ref="L62:N62" si="59">$D62*K62</f>
        <v>15000</v>
      </c>
      <c r="M62" s="25">
        <f>M5</f>
        <v>1</v>
      </c>
      <c r="N62" s="17">
        <f t="shared" si="59"/>
        <v>15000</v>
      </c>
    </row>
    <row r="63" spans="2:14" x14ac:dyDescent="0.25">
      <c r="B63" s="15" t="s">
        <v>70</v>
      </c>
      <c r="C63" s="4"/>
      <c r="D63" s="25">
        <v>10000</v>
      </c>
      <c r="E63" s="25">
        <f>E5</f>
        <v>1</v>
      </c>
      <c r="F63" s="17">
        <f t="shared" ref="F63" si="60">$D63*E63</f>
        <v>10000</v>
      </c>
      <c r="G63" s="25">
        <f>G5</f>
        <v>1</v>
      </c>
      <c r="H63" s="17">
        <f t="shared" ref="H63" si="61">$D63*G63</f>
        <v>10000</v>
      </c>
      <c r="I63" s="25">
        <f>I5</f>
        <v>1</v>
      </c>
      <c r="J63" s="17">
        <f t="shared" ref="J63" si="62">$D63*I63</f>
        <v>10000</v>
      </c>
      <c r="K63" s="25">
        <f>K5</f>
        <v>1</v>
      </c>
      <c r="L63" s="17">
        <f t="shared" ref="L63:N63" si="63">$D63*K63</f>
        <v>10000</v>
      </c>
      <c r="M63" s="25">
        <f>M5</f>
        <v>1</v>
      </c>
      <c r="N63" s="17">
        <f t="shared" si="63"/>
        <v>10000</v>
      </c>
    </row>
    <row r="64" spans="2:14" x14ac:dyDescent="0.25">
      <c r="B64" s="15"/>
      <c r="C64" s="4"/>
      <c r="D64" s="25"/>
      <c r="E64" s="25"/>
      <c r="F64" s="4"/>
      <c r="G64" s="25"/>
      <c r="H64" s="4"/>
      <c r="I64" s="25"/>
      <c r="J64" s="4"/>
      <c r="K64" s="25"/>
      <c r="L64" s="4"/>
      <c r="M64" s="25"/>
      <c r="N64" s="4"/>
    </row>
    <row r="65" spans="2:14" ht="26.4" x14ac:dyDescent="0.25">
      <c r="B65" s="27" t="s">
        <v>77</v>
      </c>
      <c r="C65" s="28"/>
      <c r="D65" s="29"/>
      <c r="E65" s="29"/>
      <c r="F65" s="30">
        <f>(F14+F19+F26+F33+F46+F50+F54+F58)*0.13</f>
        <v>443714.7</v>
      </c>
      <c r="G65" s="30"/>
      <c r="H65" s="30">
        <f>(H14+H19+H26+H33+H46+H50+H54+H58)*0.13</f>
        <v>146593.20000000001</v>
      </c>
      <c r="I65" s="4"/>
      <c r="J65" s="30">
        <f>(J14+J19+J26+J33+J46+J50+J54+J58)*0.13</f>
        <v>125273.2</v>
      </c>
      <c r="K65" s="4"/>
      <c r="L65" s="30">
        <f>(L14+L19+L26+L33+L46+L50+L54+L58)*0.13</f>
        <v>429052</v>
      </c>
      <c r="M65" s="4"/>
      <c r="N65" s="30">
        <f>(N14+N19+N26+N33+N46+N50+N54+N58)*0.13</f>
        <v>513134.7</v>
      </c>
    </row>
    <row r="67" spans="2:14" x14ac:dyDescent="0.25">
      <c r="B67" t="s">
        <v>86</v>
      </c>
      <c r="F67" s="2">
        <f>F14+F19+F26+F33+F46+F50+F54+F58+F65</f>
        <v>3856904.7</v>
      </c>
      <c r="H67" s="2">
        <f>H14+H19+H26+H33+H46+H50+H54+H58+H65</f>
        <v>1274233.2</v>
      </c>
      <c r="J67" s="2">
        <f>J14+J19+J26+J33+J46+J50+J54+J58+J65</f>
        <v>1088913.2</v>
      </c>
      <c r="L67" s="2">
        <f>L14+L19+L26+L33+L46+L50+L54+L58+L65</f>
        <v>3729452</v>
      </c>
      <c r="N67" s="2">
        <f>N14+N19+N26+N33+N46+N50+N54+N58+N65</f>
        <v>4460324.7</v>
      </c>
    </row>
    <row r="70" spans="2:14" x14ac:dyDescent="0.25">
      <c r="B70" s="27" t="s">
        <v>78</v>
      </c>
      <c r="C70" s="28"/>
      <c r="D70" s="29"/>
      <c r="E70" s="29"/>
      <c r="F70" s="29">
        <f>SUM(F71:F76)</f>
        <v>4403000</v>
      </c>
      <c r="G70" s="29"/>
      <c r="H70" s="29">
        <f>SUM(H71:H76)</f>
        <v>2398000</v>
      </c>
      <c r="I70" s="4"/>
      <c r="J70" s="29">
        <f>SUM(J71:J76)</f>
        <v>2398000</v>
      </c>
      <c r="K70" s="4"/>
      <c r="L70" s="29">
        <f>SUM(L71:L76)</f>
        <v>8750000</v>
      </c>
      <c r="M70" s="4"/>
      <c r="N70" s="29">
        <f>SUM(N71:N76)</f>
        <v>6745000</v>
      </c>
    </row>
    <row r="71" spans="2:14" x14ac:dyDescent="0.25">
      <c r="B71" s="15" t="s">
        <v>90</v>
      </c>
      <c r="C71" s="4"/>
      <c r="D71" s="25">
        <v>715000</v>
      </c>
      <c r="E71" s="25">
        <v>0</v>
      </c>
      <c r="F71" s="17">
        <f>$D71*E71</f>
        <v>0</v>
      </c>
      <c r="G71" s="4">
        <v>1</v>
      </c>
      <c r="H71" s="17">
        <f t="shared" ref="H71:H76" si="64">$D71*G71</f>
        <v>715000</v>
      </c>
      <c r="I71" s="4">
        <v>1</v>
      </c>
      <c r="J71" s="17">
        <f t="shared" ref="J71:J76" si="65">$D71*I71</f>
        <v>715000</v>
      </c>
      <c r="K71" s="4"/>
      <c r="L71" s="17">
        <f t="shared" ref="L71:N76" si="66">$D71*K71</f>
        <v>0</v>
      </c>
      <c r="M71" s="4">
        <v>1</v>
      </c>
      <c r="N71" s="17">
        <f t="shared" si="66"/>
        <v>715000</v>
      </c>
    </row>
    <row r="72" spans="2:14" x14ac:dyDescent="0.25">
      <c r="B72" s="15" t="s">
        <v>91</v>
      </c>
      <c r="C72" s="4"/>
      <c r="D72" s="25">
        <v>1100000</v>
      </c>
      <c r="E72" s="25">
        <v>1</v>
      </c>
      <c r="F72" s="17">
        <f>$D72*E72</f>
        <v>1100000</v>
      </c>
      <c r="G72" s="34"/>
      <c r="H72" s="17">
        <f t="shared" si="64"/>
        <v>0</v>
      </c>
      <c r="I72" s="4"/>
      <c r="J72" s="17">
        <f t="shared" si="65"/>
        <v>0</v>
      </c>
      <c r="K72" s="4">
        <v>2</v>
      </c>
      <c r="L72" s="17">
        <f t="shared" si="66"/>
        <v>2200000</v>
      </c>
      <c r="M72" s="4">
        <v>1</v>
      </c>
      <c r="N72" s="17">
        <f t="shared" si="66"/>
        <v>1100000</v>
      </c>
    </row>
    <row r="73" spans="2:14" x14ac:dyDescent="0.25">
      <c r="B73" s="15" t="s">
        <v>88</v>
      </c>
      <c r="C73" s="4"/>
      <c r="D73" s="25">
        <v>1620000</v>
      </c>
      <c r="E73" s="25">
        <v>2</v>
      </c>
      <c r="F73" s="17">
        <f>$D73*E73</f>
        <v>3240000</v>
      </c>
      <c r="G73" s="34">
        <v>1</v>
      </c>
      <c r="H73" s="17">
        <f t="shared" si="64"/>
        <v>1620000</v>
      </c>
      <c r="I73" s="4">
        <v>1</v>
      </c>
      <c r="J73" s="17">
        <f t="shared" si="65"/>
        <v>1620000</v>
      </c>
      <c r="K73" s="4">
        <v>4</v>
      </c>
      <c r="L73" s="17">
        <f t="shared" si="66"/>
        <v>6480000</v>
      </c>
      <c r="M73" s="4">
        <v>3</v>
      </c>
      <c r="N73" s="17">
        <f t="shared" si="66"/>
        <v>4860000</v>
      </c>
    </row>
    <row r="74" spans="2:14" x14ac:dyDescent="0.25">
      <c r="B74" s="15" t="s">
        <v>56</v>
      </c>
      <c r="C74" s="9" t="s">
        <v>39</v>
      </c>
      <c r="D74" s="25">
        <v>1950000</v>
      </c>
      <c r="E74" s="25"/>
      <c r="F74" s="17">
        <f>$D74*E74</f>
        <v>0</v>
      </c>
      <c r="G74" s="34"/>
      <c r="H74" s="17">
        <f t="shared" si="64"/>
        <v>0</v>
      </c>
      <c r="I74" s="4"/>
      <c r="J74" s="17">
        <f t="shared" si="65"/>
        <v>0</v>
      </c>
      <c r="K74" s="4"/>
      <c r="L74" s="17">
        <f t="shared" si="66"/>
        <v>0</v>
      </c>
      <c r="M74" s="4"/>
      <c r="N74" s="17">
        <f t="shared" si="66"/>
        <v>0</v>
      </c>
    </row>
    <row r="75" spans="2:14" x14ac:dyDescent="0.25">
      <c r="B75" s="15" t="s">
        <v>57</v>
      </c>
      <c r="C75" s="9"/>
      <c r="D75" s="25">
        <v>7000</v>
      </c>
      <c r="E75" s="25">
        <v>1</v>
      </c>
      <c r="F75" s="17">
        <f t="shared" ref="F75:F76" si="67">D75*E75</f>
        <v>7000</v>
      </c>
      <c r="G75" s="34">
        <v>1</v>
      </c>
      <c r="H75" s="17">
        <f t="shared" si="64"/>
        <v>7000</v>
      </c>
      <c r="I75" s="4">
        <v>1</v>
      </c>
      <c r="J75" s="17">
        <f t="shared" si="65"/>
        <v>7000</v>
      </c>
      <c r="K75" s="4">
        <v>2</v>
      </c>
      <c r="L75" s="17">
        <f t="shared" si="66"/>
        <v>14000</v>
      </c>
      <c r="M75" s="4">
        <v>2</v>
      </c>
      <c r="N75" s="17">
        <f t="shared" si="66"/>
        <v>14000</v>
      </c>
    </row>
    <row r="76" spans="2:14" x14ac:dyDescent="0.25">
      <c r="B76" s="15" t="s">
        <v>89</v>
      </c>
      <c r="C76" s="9"/>
      <c r="D76" s="25">
        <v>56000</v>
      </c>
      <c r="E76" s="25">
        <v>1</v>
      </c>
      <c r="F76" s="17">
        <f t="shared" si="67"/>
        <v>56000</v>
      </c>
      <c r="G76" s="34">
        <v>1</v>
      </c>
      <c r="H76" s="17">
        <f t="shared" si="64"/>
        <v>56000</v>
      </c>
      <c r="I76" s="4">
        <v>1</v>
      </c>
      <c r="J76" s="17">
        <f t="shared" si="65"/>
        <v>56000</v>
      </c>
      <c r="K76" s="4">
        <v>1</v>
      </c>
      <c r="L76" s="17">
        <f t="shared" si="66"/>
        <v>56000</v>
      </c>
      <c r="M76" s="4">
        <v>1</v>
      </c>
      <c r="N76" s="17">
        <f t="shared" si="66"/>
        <v>56000</v>
      </c>
    </row>
    <row r="79" spans="2:14" ht="13.8" x14ac:dyDescent="0.25">
      <c r="B79" s="32" t="s">
        <v>87</v>
      </c>
      <c r="C79" s="32"/>
      <c r="D79" s="32"/>
      <c r="E79" s="32"/>
      <c r="F79" s="33">
        <f>ROUNDUP(F67+F70,-3)</f>
        <v>8260000</v>
      </c>
      <c r="G79" s="32"/>
      <c r="H79" s="33">
        <f>ROUNDUP(H67+H70,-3)</f>
        <v>3673000</v>
      </c>
      <c r="I79" s="32"/>
      <c r="J79" s="33">
        <f>ROUNDUP(J67+J70,-3)</f>
        <v>3487000</v>
      </c>
      <c r="K79" s="32"/>
      <c r="L79" s="33">
        <f>ROUNDUP(L67+L70,-3)</f>
        <v>12480000</v>
      </c>
      <c r="M79" s="32"/>
      <c r="N79" s="33">
        <f>ROUNDUP(N67+N70,-3)</f>
        <v>11206000</v>
      </c>
    </row>
    <row r="80" spans="2:14" x14ac:dyDescent="0.25">
      <c r="B80" s="5" t="s">
        <v>93</v>
      </c>
      <c r="F80" s="2">
        <f>F79/E3</f>
        <v>1032500</v>
      </c>
      <c r="H80" s="2">
        <f>H79/G3</f>
        <v>918250</v>
      </c>
      <c r="J80" s="2">
        <f>J79/I3</f>
        <v>871750</v>
      </c>
      <c r="L80" s="2">
        <f>L79/K3</f>
        <v>780000</v>
      </c>
      <c r="N80" s="2">
        <f>N79/M3</f>
        <v>933833.33333333337</v>
      </c>
    </row>
  </sheetData>
  <mergeCells count="60">
    <mergeCell ref="M11:N11"/>
    <mergeCell ref="M12:N12"/>
    <mergeCell ref="M6:N6"/>
    <mergeCell ref="M7:N7"/>
    <mergeCell ref="M8:N8"/>
    <mergeCell ref="M9:N9"/>
    <mergeCell ref="M10:N10"/>
    <mergeCell ref="M1:N1"/>
    <mergeCell ref="M2:N2"/>
    <mergeCell ref="M3:N3"/>
    <mergeCell ref="M4:N4"/>
    <mergeCell ref="M5:N5"/>
    <mergeCell ref="E12:F12"/>
    <mergeCell ref="E1:F1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G12:H12"/>
    <mergeCell ref="G1:H1"/>
    <mergeCell ref="G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I12:J12"/>
    <mergeCell ref="I1:J1"/>
    <mergeCell ref="I2:J2"/>
    <mergeCell ref="I3:J3"/>
    <mergeCell ref="I4:J4"/>
    <mergeCell ref="I5:J5"/>
    <mergeCell ref="I6:J6"/>
    <mergeCell ref="I7:J7"/>
    <mergeCell ref="I8:J8"/>
    <mergeCell ref="I9:J9"/>
    <mergeCell ref="I10:J10"/>
    <mergeCell ref="I11:J11"/>
    <mergeCell ref="K12:L12"/>
    <mergeCell ref="K1:L1"/>
    <mergeCell ref="K2:L2"/>
    <mergeCell ref="K3:L3"/>
    <mergeCell ref="K4:L4"/>
    <mergeCell ref="K5:L5"/>
    <mergeCell ref="K6:L6"/>
    <mergeCell ref="K7:L7"/>
    <mergeCell ref="K8:L8"/>
    <mergeCell ref="K9:L9"/>
    <mergeCell ref="K10:L10"/>
    <mergeCell ref="K11:L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2cec86-2792-4fad-9352-62c5b457fc20">
      <Terms xmlns="http://schemas.microsoft.com/office/infopath/2007/PartnerControls"/>
    </lcf76f155ced4ddcb4097134ff3c332f>
    <NumerzleceniaFSE xmlns="d12cec86-2792-4fad-9352-62c5b457fc20" xsi:nil="true"/>
    <Numerzlecenia xmlns="d12cec86-2792-4fad-9352-62c5b457fc20" xsi:nil="true"/>
    <Statusrealizacji xmlns="d12cec86-2792-4fad-9352-62c5b457fc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00754B150B80488F8F55BF345337AC" ma:contentTypeVersion="13" ma:contentTypeDescription="Create a new document." ma:contentTypeScope="" ma:versionID="2c56e32ccaafcc242c21cb397de8600b">
  <xsd:schema xmlns:xsd="http://www.w3.org/2001/XMLSchema" xmlns:xs="http://www.w3.org/2001/XMLSchema" xmlns:p="http://schemas.microsoft.com/office/2006/metadata/properties" xmlns:ns2="d12cec86-2792-4fad-9352-62c5b457fc20" targetNamespace="http://schemas.microsoft.com/office/2006/metadata/properties" ma:root="true" ma:fieldsID="1b6474fab0ba1333ad63c608d3d82e6b" ns2:_="">
    <xsd:import namespace="d12cec86-2792-4fad-9352-62c5b457fc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Numerzlecenia" minOccurs="0"/>
                <xsd:element ref="ns2:NumerzleceniaFSE" minOccurs="0"/>
                <xsd:element ref="ns2:Statusrealizacj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cec86-2792-4fad-9352-62c5b457f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232787e-5ac2-4213-a51e-a9f8cd02b5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Numerzlecenia" ma:index="18" nillable="true" ma:displayName="Numer zlecenia" ma:format="Dropdown" ma:internalName="Numerzlecenia">
      <xsd:simpleType>
        <xsd:restriction base="dms:Text">
          <xsd:maxLength value="255"/>
        </xsd:restriction>
      </xsd:simpleType>
    </xsd:element>
    <xsd:element name="NumerzleceniaFSE" ma:index="19" nillable="true" ma:displayName="Numer zlecenia FSE" ma:format="Dropdown" ma:internalName="NumerzleceniaFSE">
      <xsd:simpleType>
        <xsd:restriction base="dms:Text">
          <xsd:maxLength value="255"/>
        </xsd:restriction>
      </xsd:simpleType>
    </xsd:element>
    <xsd:element name="Statusrealizacji" ma:index="20" nillable="true" ma:displayName="Status realizacji" ma:format="Dropdown" ma:internalName="Statusrealizacji">
      <xsd:simpleType>
        <xsd:union memberTypes="dms:Text">
          <xsd:simpleType>
            <xsd:restriction base="dms:Choice">
              <xsd:enumeration value="Ofertowanie"/>
              <xsd:enumeration value="Podpisana umowa"/>
              <xsd:enumeration value="W realizacji"/>
              <xsd:enumeration value="Zakończone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F4662E-B039-49D6-928B-1D45C28FF335}">
  <ds:schemaRefs>
    <ds:schemaRef ds:uri="http://schemas.microsoft.com/office/2006/metadata/properties"/>
    <ds:schemaRef ds:uri="http://schemas.microsoft.com/office/infopath/2007/PartnerControls"/>
    <ds:schemaRef ds:uri="d12cec86-2792-4fad-9352-62c5b457fc20"/>
  </ds:schemaRefs>
</ds:datastoreItem>
</file>

<file path=customXml/itemProps2.xml><?xml version="1.0" encoding="utf-8"?>
<ds:datastoreItem xmlns:ds="http://schemas.openxmlformats.org/officeDocument/2006/customXml" ds:itemID="{2107ED40-35E8-44B3-B703-CFF7BAE86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2cec86-2792-4fad-9352-62c5b457fc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3EF473-C81A-4BEF-9D40-BD97600EC8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Gamma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Oferta sp z o.o</dc:title>
  <dc:creator>j.sowinski</dc:creator>
  <cp:lastModifiedBy>Piotr Stec</cp:lastModifiedBy>
  <dcterms:created xsi:type="dcterms:W3CDTF">2026-03-15T22:33:36Z</dcterms:created>
  <dcterms:modified xsi:type="dcterms:W3CDTF">2026-03-18T11:48:22Z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2026-02-19T00:00:00Z</vt:filetime>
  </property>
  <property fmtid="{D5CDD505-2E9C-101B-9397-08002B2CF9AE}" pid="3" name="Creator">
    <vt:lpwstr>PDFCreator Free 5.2.1</vt:lpwstr>
  </property>
  <property fmtid="{D5CDD505-2E9C-101B-9397-08002B2CF9AE}" pid="4" name="LastSaved">
    <vt:filetime>2026-03-15T00:00:00Z</vt:filetime>
  </property>
  <property fmtid="{D5CDD505-2E9C-101B-9397-08002B2CF9AE}" pid="5" name="Producer">
    <vt:lpwstr>GPL Ghostscript 10.02.1</vt:lpwstr>
  </property>
  <property fmtid="{D5CDD505-2E9C-101B-9397-08002B2CF9AE}" pid="6" name="ContentTypeId">
    <vt:lpwstr>0x010100BB00754B150B80488F8F55BF345337AC</vt:lpwstr>
  </property>
  <property fmtid="{D5CDD505-2E9C-101B-9397-08002B2CF9AE}" pid="7" name="MediaServiceImageTags">
    <vt:lpwstr/>
  </property>
</Properties>
</file>